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900" windowWidth="27975" windowHeight="11685"/>
  </bookViews>
  <sheets>
    <sheet name="Munka1" sheetId="1" r:id="rId1"/>
    <sheet name="Munka2" sheetId="2" r:id="rId2"/>
    <sheet name="Munka3" sheetId="3" r:id="rId3"/>
  </sheets>
  <calcPr calcId="124519"/>
</workbook>
</file>

<file path=xl/calcChain.xml><?xml version="1.0" encoding="utf-8"?>
<calcChain xmlns="http://schemas.openxmlformats.org/spreadsheetml/2006/main">
  <c r="O15" i="1"/>
  <c r="P15" s="1"/>
  <c r="Q15" s="1"/>
  <c r="L15"/>
  <c r="Q14"/>
  <c r="P14"/>
  <c r="O14"/>
  <c r="L14"/>
  <c r="O13"/>
  <c r="P13" s="1"/>
  <c r="Q13" s="1"/>
  <c r="L13"/>
  <c r="L12"/>
  <c r="O12" s="1"/>
  <c r="P12" s="1"/>
  <c r="Q12" s="1"/>
  <c r="O11"/>
  <c r="P11" s="1"/>
  <c r="Q11" s="1"/>
  <c r="L11"/>
  <c r="Q10"/>
  <c r="P10"/>
  <c r="O10"/>
  <c r="L10"/>
  <c r="O9"/>
  <c r="P9" s="1"/>
  <c r="Q9" s="1"/>
  <c r="L9"/>
  <c r="Q8"/>
  <c r="P8"/>
  <c r="O8"/>
  <c r="L8"/>
  <c r="O7"/>
  <c r="P7" s="1"/>
  <c r="Q7" s="1"/>
  <c r="L7"/>
  <c r="Q6"/>
  <c r="P6"/>
  <c r="O6"/>
  <c r="L6"/>
  <c r="O5"/>
  <c r="P5" s="1"/>
  <c r="Q5" s="1"/>
  <c r="L5"/>
  <c r="Q4"/>
  <c r="P4"/>
  <c r="O4"/>
  <c r="L4"/>
  <c r="O3"/>
  <c r="P3" s="1"/>
  <c r="Q3" s="1"/>
  <c r="L3"/>
  <c r="Q2"/>
  <c r="P2"/>
  <c r="O2"/>
  <c r="L2"/>
</calcChain>
</file>

<file path=xl/sharedStrings.xml><?xml version="1.0" encoding="utf-8"?>
<sst xmlns="http://schemas.openxmlformats.org/spreadsheetml/2006/main" count="87" uniqueCount="38">
  <si>
    <t>Sorszám</t>
  </si>
  <si>
    <t>Név</t>
  </si>
  <si>
    <t>Gazdálkodó neve</t>
  </si>
  <si>
    <t>Ügyfélazonosító</t>
  </si>
  <si>
    <t>Blokkszám</t>
  </si>
  <si>
    <t>WGS84 X koord.</t>
  </si>
  <si>
    <t>WGS84 Y koord.</t>
  </si>
  <si>
    <t>Terület (ha)</t>
  </si>
  <si>
    <t>Humusz</t>
  </si>
  <si>
    <t>Talaj térfogattömeg (t/m3)</t>
  </si>
  <si>
    <t>Fizikai talajfél.</t>
  </si>
  <si>
    <t xml:space="preserve"> Szerves szénkészlet (t/ha)</t>
  </si>
  <si>
    <t>Talajművelési rendszer</t>
  </si>
  <si>
    <t>Szervesanyag gazdálkodás</t>
  </si>
  <si>
    <t>Szénkészlet változás (t/év)</t>
  </si>
  <si>
    <t>Delta SOC t/C stratum</t>
  </si>
  <si>
    <r>
      <t>Delta CO</t>
    </r>
    <r>
      <rPr>
        <b/>
        <vertAlign val="subscript"/>
        <sz val="12"/>
        <color indexed="8"/>
        <rFont val="Calibri"/>
        <family val="2"/>
        <charset val="238"/>
        <scheme val="minor"/>
      </rPr>
      <t>2</t>
    </r>
    <r>
      <rPr>
        <b/>
        <sz val="12"/>
        <color indexed="8"/>
        <rFont val="Calibri"/>
        <family val="2"/>
        <charset val="238"/>
        <scheme val="minor"/>
      </rPr>
      <t xml:space="preserve"> t/stratum</t>
    </r>
  </si>
  <si>
    <t>Gazda 1</t>
  </si>
  <si>
    <t>KardosFarm Kft</t>
  </si>
  <si>
    <t>L7TY4V11</t>
  </si>
  <si>
    <t>hagyományos</t>
  </si>
  <si>
    <t>a növényi maradványok elszállítása a területről</t>
  </si>
  <si>
    <t>LLRQRM11</t>
  </si>
  <si>
    <t>a növényi maradványok bedolgozása</t>
  </si>
  <si>
    <t>LAWAR311</t>
  </si>
  <si>
    <t>nagy biomasszát adó növények termesztése, köztesnövény, zöldtrágya alkalmazása</t>
  </si>
  <si>
    <t>szervestrágya vagy komposzt kijuttatása</t>
  </si>
  <si>
    <t>L2YQR911</t>
  </si>
  <si>
    <t>redukált</t>
  </si>
  <si>
    <t>LCRRE311</t>
  </si>
  <si>
    <t>FARQQ611</t>
  </si>
  <si>
    <t>L53AP111</t>
  </si>
  <si>
    <t>minimum</t>
  </si>
  <si>
    <t>L4HAPD11</t>
  </si>
  <si>
    <t>L3F4P411</t>
  </si>
  <si>
    <t>L8RQR911</t>
  </si>
  <si>
    <t>L0N5DX11</t>
  </si>
  <si>
    <t>L96Y2811</t>
  </si>
</sst>
</file>

<file path=xl/styles.xml><?xml version="1.0" encoding="utf-8"?>
<styleSheet xmlns="http://schemas.openxmlformats.org/spreadsheetml/2006/main">
  <numFmts count="3">
    <numFmt numFmtId="164" formatCode="0.000000000000"/>
    <numFmt numFmtId="165" formatCode="0.0000"/>
    <numFmt numFmtId="166" formatCode="0.0000000000"/>
  </numFmts>
  <fonts count="12">
    <font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1"/>
      <color indexed="8"/>
      <name val="Calibri"/>
      <family val="2"/>
      <charset val="238"/>
      <scheme val="minor"/>
    </font>
    <font>
      <b/>
      <sz val="12"/>
      <color indexed="8"/>
      <name val="Calibri"/>
      <family val="2"/>
      <charset val="238"/>
      <scheme val="minor"/>
    </font>
    <font>
      <b/>
      <vertAlign val="subscript"/>
      <sz val="12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5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4" fillId="0" borderId="0" xfId="0" applyFont="1"/>
    <xf numFmtId="0" fontId="6" fillId="0" borderId="1" xfId="4" applyFont="1" applyFill="1" applyBorder="1" applyAlignment="1">
      <alignment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164" fontId="4" fillId="0" borderId="2" xfId="0" applyNumberFormat="1" applyFont="1" applyBorder="1" applyAlignment="1" applyProtection="1">
      <alignment horizontal="right" vertical="center"/>
      <protection locked="0"/>
    </xf>
    <xf numFmtId="2" fontId="4" fillId="0" borderId="2" xfId="0" applyNumberFormat="1" applyFont="1" applyBorder="1" applyAlignment="1" applyProtection="1">
      <alignment horizontal="center" vertical="center"/>
      <protection locked="0"/>
    </xf>
    <xf numFmtId="2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7" fillId="0" borderId="4" xfId="0" applyFont="1" applyBorder="1" applyAlignment="1">
      <alignment horizontal="center" vertical="center" wrapText="1"/>
    </xf>
    <xf numFmtId="165" fontId="7" fillId="0" borderId="4" xfId="0" applyNumberFormat="1" applyFont="1" applyBorder="1" applyAlignment="1">
      <alignment horizontal="center" vertical="center" wrapText="1"/>
    </xf>
    <xf numFmtId="0" fontId="9" fillId="0" borderId="1" xfId="4" applyFont="1" applyFill="1" applyBorder="1" applyAlignment="1">
      <alignment horizontal="right" wrapText="1"/>
    </xf>
    <xf numFmtId="0" fontId="9" fillId="0" borderId="1" xfId="4" applyFont="1" applyFill="1" applyBorder="1" applyAlignment="1">
      <alignment wrapText="1"/>
    </xf>
    <xf numFmtId="0" fontId="0" fillId="0" borderId="5" xfId="0" applyFont="1" applyBorder="1" applyAlignment="1">
      <alignment horizontal="center"/>
    </xf>
    <xf numFmtId="2" fontId="0" fillId="0" borderId="5" xfId="0" applyNumberFormat="1" applyFont="1" applyBorder="1" applyAlignment="1">
      <alignment horizontal="center"/>
    </xf>
    <xf numFmtId="2" fontId="0" fillId="0" borderId="5" xfId="0" applyNumberFormat="1" applyFont="1" applyBorder="1"/>
    <xf numFmtId="2" fontId="4" fillId="0" borderId="0" xfId="0" applyNumberFormat="1" applyFont="1" applyFill="1" applyBorder="1" applyAlignment="1">
      <alignment horizontal="center"/>
    </xf>
    <xf numFmtId="0" fontId="0" fillId="0" borderId="0" xfId="0" applyFont="1"/>
    <xf numFmtId="0" fontId="10" fillId="0" borderId="0" xfId="0" applyFont="1"/>
    <xf numFmtId="2" fontId="2" fillId="3" borderId="0" xfId="2" applyNumberFormat="1" applyFont="1" applyBorder="1"/>
    <xf numFmtId="165" fontId="0" fillId="0" borderId="5" xfId="0" applyNumberFormat="1" applyFont="1" applyBorder="1"/>
    <xf numFmtId="2" fontId="1" fillId="2" borderId="0" xfId="1" applyNumberFormat="1" applyFont="1" applyBorder="1"/>
    <xf numFmtId="2" fontId="3" fillId="4" borderId="0" xfId="3" applyNumberFormat="1" applyFont="1"/>
    <xf numFmtId="49" fontId="11" fillId="0" borderId="5" xfId="5" applyNumberFormat="1" applyBorder="1" applyAlignment="1" applyProtection="1">
      <alignment horizontal="center"/>
    </xf>
    <xf numFmtId="166" fontId="11" fillId="0" borderId="5" xfId="5" applyNumberFormat="1" applyBorder="1" applyAlignment="1" applyProtection="1">
      <alignment horizontal="right"/>
    </xf>
  </cellXfs>
  <cellStyles count="6">
    <cellStyle name="Hivatkozás" xfId="5" builtinId="8"/>
    <cellStyle name="Jó" xfId="1" builtinId="26"/>
    <cellStyle name="Normál" xfId="0" builtinId="0"/>
    <cellStyle name="Normál_Munka1" xfId="4"/>
    <cellStyle name="Rossz" xfId="2" builtinId="27"/>
    <cellStyle name="Semleges" xfId="3" builtin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L53AP111.jpg" TargetMode="External"/><Relationship Id="rId13" Type="http://schemas.openxmlformats.org/officeDocument/2006/relationships/hyperlink" Target="L96Y2811.jpg" TargetMode="External"/><Relationship Id="rId18" Type="http://schemas.openxmlformats.org/officeDocument/2006/relationships/hyperlink" Target="Kardosfarm_WGS84.kml" TargetMode="External"/><Relationship Id="rId26" Type="http://schemas.openxmlformats.org/officeDocument/2006/relationships/hyperlink" Target="Kardosfarm_WGS84.kml" TargetMode="External"/><Relationship Id="rId39" Type="http://schemas.openxmlformats.org/officeDocument/2006/relationships/hyperlink" Target="Kardosfarm_WGS84.kml" TargetMode="External"/><Relationship Id="rId3" Type="http://schemas.openxmlformats.org/officeDocument/2006/relationships/hyperlink" Target="LAWAR311.jpg" TargetMode="External"/><Relationship Id="rId21" Type="http://schemas.openxmlformats.org/officeDocument/2006/relationships/hyperlink" Target="Kardosfarm_WGS84.kml" TargetMode="External"/><Relationship Id="rId34" Type="http://schemas.openxmlformats.org/officeDocument/2006/relationships/hyperlink" Target="Kardosfarm_WGS84.kml" TargetMode="External"/><Relationship Id="rId42" Type="http://schemas.openxmlformats.org/officeDocument/2006/relationships/hyperlink" Target="Kardosfarm_WGS84.kml" TargetMode="External"/><Relationship Id="rId7" Type="http://schemas.openxmlformats.org/officeDocument/2006/relationships/hyperlink" Target="FARQQ611.jpg" TargetMode="External"/><Relationship Id="rId12" Type="http://schemas.openxmlformats.org/officeDocument/2006/relationships/hyperlink" Target="L0N5DX11.jpg" TargetMode="External"/><Relationship Id="rId17" Type="http://schemas.openxmlformats.org/officeDocument/2006/relationships/hyperlink" Target="Kardosfarm_WGS84.kml" TargetMode="External"/><Relationship Id="rId25" Type="http://schemas.openxmlformats.org/officeDocument/2006/relationships/hyperlink" Target="Kardosfarm_WGS84.kml" TargetMode="External"/><Relationship Id="rId33" Type="http://schemas.openxmlformats.org/officeDocument/2006/relationships/hyperlink" Target="Kardosfarm_WGS84.kml" TargetMode="External"/><Relationship Id="rId38" Type="http://schemas.openxmlformats.org/officeDocument/2006/relationships/hyperlink" Target="Kardosfarm_WGS84.kml" TargetMode="External"/><Relationship Id="rId2" Type="http://schemas.openxmlformats.org/officeDocument/2006/relationships/hyperlink" Target="LLRQRM11.jpg" TargetMode="External"/><Relationship Id="rId16" Type="http://schemas.openxmlformats.org/officeDocument/2006/relationships/hyperlink" Target="Kardosfarm_WGS84.kml" TargetMode="External"/><Relationship Id="rId20" Type="http://schemas.openxmlformats.org/officeDocument/2006/relationships/hyperlink" Target="Kardosfarm_WGS84.kml" TargetMode="External"/><Relationship Id="rId29" Type="http://schemas.openxmlformats.org/officeDocument/2006/relationships/hyperlink" Target="Kardosfarm_WGS84.kml" TargetMode="External"/><Relationship Id="rId41" Type="http://schemas.openxmlformats.org/officeDocument/2006/relationships/hyperlink" Target="Kardosfarm_WGS84.kml" TargetMode="External"/><Relationship Id="rId1" Type="http://schemas.openxmlformats.org/officeDocument/2006/relationships/hyperlink" Target="L7TY4V11.jpg" TargetMode="External"/><Relationship Id="rId6" Type="http://schemas.openxmlformats.org/officeDocument/2006/relationships/hyperlink" Target="LCRRE311.jpg" TargetMode="External"/><Relationship Id="rId11" Type="http://schemas.openxmlformats.org/officeDocument/2006/relationships/hyperlink" Target="L8RQR911.jpg" TargetMode="External"/><Relationship Id="rId24" Type="http://schemas.openxmlformats.org/officeDocument/2006/relationships/hyperlink" Target="Kardosfarm_WGS84.kml" TargetMode="External"/><Relationship Id="rId32" Type="http://schemas.openxmlformats.org/officeDocument/2006/relationships/hyperlink" Target="Kardosfarm_WGS84.kml" TargetMode="External"/><Relationship Id="rId37" Type="http://schemas.openxmlformats.org/officeDocument/2006/relationships/hyperlink" Target="Kardosfarm_WGS84.kml" TargetMode="External"/><Relationship Id="rId40" Type="http://schemas.openxmlformats.org/officeDocument/2006/relationships/hyperlink" Target="Kardosfarm_WGS84.kml" TargetMode="External"/><Relationship Id="rId5" Type="http://schemas.openxmlformats.org/officeDocument/2006/relationships/hyperlink" Target="L2YQR911.jpg" TargetMode="External"/><Relationship Id="rId15" Type="http://schemas.openxmlformats.org/officeDocument/2006/relationships/hyperlink" Target="Kardosfarm_WGS84.kml" TargetMode="External"/><Relationship Id="rId23" Type="http://schemas.openxmlformats.org/officeDocument/2006/relationships/hyperlink" Target="Kardosfarm_WGS84.kml" TargetMode="External"/><Relationship Id="rId28" Type="http://schemas.openxmlformats.org/officeDocument/2006/relationships/hyperlink" Target="Kardosfarm_WGS84.kml" TargetMode="External"/><Relationship Id="rId36" Type="http://schemas.openxmlformats.org/officeDocument/2006/relationships/hyperlink" Target="Kardosfarm_WGS84.kml" TargetMode="External"/><Relationship Id="rId10" Type="http://schemas.openxmlformats.org/officeDocument/2006/relationships/hyperlink" Target="L3F4P411.jpg" TargetMode="External"/><Relationship Id="rId19" Type="http://schemas.openxmlformats.org/officeDocument/2006/relationships/hyperlink" Target="Kardosfarm_WGS84.kml" TargetMode="External"/><Relationship Id="rId31" Type="http://schemas.openxmlformats.org/officeDocument/2006/relationships/hyperlink" Target="Kardosfarm_WGS84.kml" TargetMode="External"/><Relationship Id="rId4" Type="http://schemas.openxmlformats.org/officeDocument/2006/relationships/hyperlink" Target="LCRRE311.jpg" TargetMode="External"/><Relationship Id="rId9" Type="http://schemas.openxmlformats.org/officeDocument/2006/relationships/hyperlink" Target="L4HAPD11.jpg" TargetMode="External"/><Relationship Id="rId14" Type="http://schemas.openxmlformats.org/officeDocument/2006/relationships/hyperlink" Target="L96Y2811.jpg" TargetMode="External"/><Relationship Id="rId22" Type="http://schemas.openxmlformats.org/officeDocument/2006/relationships/hyperlink" Target="Kardosfarm_WGS84.kml" TargetMode="External"/><Relationship Id="rId27" Type="http://schemas.openxmlformats.org/officeDocument/2006/relationships/hyperlink" Target="Kardosfarm_WGS84.kml" TargetMode="External"/><Relationship Id="rId30" Type="http://schemas.openxmlformats.org/officeDocument/2006/relationships/hyperlink" Target="Kardosfarm_WGS84.kml" TargetMode="External"/><Relationship Id="rId35" Type="http://schemas.openxmlformats.org/officeDocument/2006/relationships/hyperlink" Target="Kardosfarm_WGS84.k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5"/>
  <sheetViews>
    <sheetView tabSelected="1" topLeftCell="B1" workbookViewId="0">
      <selection activeCell="G26" sqref="G26"/>
    </sheetView>
  </sheetViews>
  <sheetFormatPr defaultColWidth="19.42578125" defaultRowHeight="15"/>
  <sheetData>
    <row r="1" spans="1:17" ht="66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6" t="s">
        <v>7</v>
      </c>
      <c r="I1" s="7" t="s">
        <v>8</v>
      </c>
      <c r="J1" s="7" t="s">
        <v>9</v>
      </c>
      <c r="K1" s="7" t="s">
        <v>10</v>
      </c>
      <c r="L1" s="8" t="s">
        <v>11</v>
      </c>
      <c r="M1" s="9" t="s">
        <v>12</v>
      </c>
      <c r="N1" s="9" t="s">
        <v>13</v>
      </c>
      <c r="O1" s="10" t="s">
        <v>14</v>
      </c>
      <c r="P1" s="11" t="s">
        <v>15</v>
      </c>
      <c r="Q1" s="12" t="s">
        <v>16</v>
      </c>
    </row>
    <row r="2" spans="1:17">
      <c r="A2" s="13">
        <v>1</v>
      </c>
      <c r="B2" s="14" t="s">
        <v>17</v>
      </c>
      <c r="C2" s="15" t="s">
        <v>18</v>
      </c>
      <c r="D2" s="15">
        <v>9032817033</v>
      </c>
      <c r="E2" s="25" t="s">
        <v>19</v>
      </c>
      <c r="F2" s="26">
        <v>47.785372125899997</v>
      </c>
      <c r="G2" s="26">
        <v>21.278251946000001</v>
      </c>
      <c r="H2" s="16">
        <v>15.15</v>
      </c>
      <c r="I2" s="17">
        <v>5</v>
      </c>
      <c r="J2" s="17">
        <v>1.23</v>
      </c>
      <c r="K2" s="17">
        <v>4.6666666666666696</v>
      </c>
      <c r="L2" s="18">
        <f>3000*I2*J2*0.58/100</f>
        <v>107.01</v>
      </c>
      <c r="M2" s="19" t="s">
        <v>20</v>
      </c>
      <c r="N2" s="20" t="s">
        <v>21</v>
      </c>
      <c r="O2" s="21">
        <f>+(L2-(L2*0.82*1*0.92))/20*-1</f>
        <v>-1.3140828</v>
      </c>
      <c r="P2" s="22">
        <f>O2*H2</f>
        <v>-19.908354420000002</v>
      </c>
      <c r="Q2" s="22">
        <f>P2*3.67</f>
        <v>-73.063660721400012</v>
      </c>
    </row>
    <row r="3" spans="1:17">
      <c r="A3" s="13">
        <v>2</v>
      </c>
      <c r="B3" s="14" t="s">
        <v>17</v>
      </c>
      <c r="C3" s="15" t="s">
        <v>18</v>
      </c>
      <c r="D3" s="15">
        <v>9032817033</v>
      </c>
      <c r="E3" s="25" t="s">
        <v>22</v>
      </c>
      <c r="F3" s="26">
        <v>47.808491209300001</v>
      </c>
      <c r="G3" s="26">
        <v>21.193003265000002</v>
      </c>
      <c r="H3" s="16">
        <v>13.35</v>
      </c>
      <c r="I3" s="17">
        <v>5</v>
      </c>
      <c r="J3" s="17">
        <v>1</v>
      </c>
      <c r="K3" s="17">
        <v>2</v>
      </c>
      <c r="L3" s="18">
        <f t="shared" ref="L3:L15" si="0">3000*I3*J3*0.58/100</f>
        <v>87</v>
      </c>
      <c r="M3" s="19" t="s">
        <v>20</v>
      </c>
      <c r="N3" s="20" t="s">
        <v>23</v>
      </c>
      <c r="O3" s="21">
        <f>+(L3-(L3*0.82*1*1))/20*-1</f>
        <v>-0.78300000000000058</v>
      </c>
      <c r="P3" s="22">
        <f t="shared" ref="P3:P15" si="1">O3*H3</f>
        <v>-10.453050000000008</v>
      </c>
      <c r="Q3" s="22">
        <f>P3*3.67</f>
        <v>-38.362693500000027</v>
      </c>
    </row>
    <row r="4" spans="1:17">
      <c r="A4" s="13">
        <v>3</v>
      </c>
      <c r="B4" s="14" t="s">
        <v>17</v>
      </c>
      <c r="C4" s="15" t="s">
        <v>18</v>
      </c>
      <c r="D4" s="15">
        <v>9032817033</v>
      </c>
      <c r="E4" s="25" t="s">
        <v>24</v>
      </c>
      <c r="F4" s="26">
        <v>47.800984216800003</v>
      </c>
      <c r="G4" s="26">
        <v>21.193017942400001</v>
      </c>
      <c r="H4" s="16">
        <v>7</v>
      </c>
      <c r="I4" s="17">
        <v>5</v>
      </c>
      <c r="J4" s="17">
        <v>1</v>
      </c>
      <c r="K4" s="17">
        <v>2</v>
      </c>
      <c r="L4" s="18">
        <f t="shared" si="0"/>
        <v>87</v>
      </c>
      <c r="M4" s="19" t="s">
        <v>20</v>
      </c>
      <c r="N4" s="20" t="s">
        <v>25</v>
      </c>
      <c r="O4" s="21">
        <f>+(L4-(L4*0.82*1*1.07))/20*-1</f>
        <v>-0.53331000000000017</v>
      </c>
      <c r="P4" s="22">
        <f t="shared" si="1"/>
        <v>-3.7331700000000012</v>
      </c>
      <c r="Q4" s="22">
        <f t="shared" ref="Q4:Q15" si="2">P4*3.67</f>
        <v>-13.700733900000005</v>
      </c>
    </row>
    <row r="5" spans="1:17">
      <c r="A5" s="13">
        <v>4</v>
      </c>
      <c r="B5" s="14" t="s">
        <v>17</v>
      </c>
      <c r="C5" s="15" t="s">
        <v>18</v>
      </c>
      <c r="D5" s="15">
        <v>9032817033</v>
      </c>
      <c r="E5" s="25" t="s">
        <v>24</v>
      </c>
      <c r="F5" s="26">
        <v>47.7979466217</v>
      </c>
      <c r="G5" s="26">
        <v>21.192519602600001</v>
      </c>
      <c r="H5" s="16">
        <v>12.54</v>
      </c>
      <c r="I5" s="17">
        <v>4.5</v>
      </c>
      <c r="J5" s="17">
        <v>1</v>
      </c>
      <c r="K5" s="17">
        <v>2</v>
      </c>
      <c r="L5" s="18">
        <f t="shared" si="0"/>
        <v>78.3</v>
      </c>
      <c r="M5" s="19" t="s">
        <v>20</v>
      </c>
      <c r="N5" s="20" t="s">
        <v>26</v>
      </c>
      <c r="O5" s="23">
        <f>+(L5-(L5*0.82*1*1.34))/20*-1</f>
        <v>0.38680199999999942</v>
      </c>
      <c r="P5" s="22">
        <f t="shared" si="1"/>
        <v>4.8504970799999922</v>
      </c>
      <c r="Q5" s="22">
        <f t="shared" si="2"/>
        <v>17.801324283599971</v>
      </c>
    </row>
    <row r="6" spans="1:17">
      <c r="A6" s="13">
        <v>5</v>
      </c>
      <c r="B6" s="14" t="s">
        <v>17</v>
      </c>
      <c r="C6" s="15" t="s">
        <v>18</v>
      </c>
      <c r="D6" s="15">
        <v>9032817033</v>
      </c>
      <c r="E6" s="25" t="s">
        <v>27</v>
      </c>
      <c r="F6" s="26">
        <v>47.8149759577</v>
      </c>
      <c r="G6" s="26">
        <v>21.2030312395</v>
      </c>
      <c r="H6" s="16">
        <v>4.92</v>
      </c>
      <c r="I6" s="17">
        <v>5</v>
      </c>
      <c r="J6" s="17">
        <v>1</v>
      </c>
      <c r="K6" s="17">
        <v>2</v>
      </c>
      <c r="L6" s="18">
        <f t="shared" si="0"/>
        <v>87</v>
      </c>
      <c r="M6" s="19" t="s">
        <v>28</v>
      </c>
      <c r="N6" s="20" t="s">
        <v>23</v>
      </c>
      <c r="O6" s="21">
        <f>+(L6-(L6*0.82*1.03*1))/20*-1</f>
        <v>-0.6759900000000002</v>
      </c>
      <c r="P6" s="22">
        <f t="shared" si="1"/>
        <v>-3.325870800000001</v>
      </c>
      <c r="Q6" s="22">
        <f t="shared" si="2"/>
        <v>-12.205945836000003</v>
      </c>
    </row>
    <row r="7" spans="1:17">
      <c r="A7" s="13">
        <v>6</v>
      </c>
      <c r="B7" s="14" t="s">
        <v>17</v>
      </c>
      <c r="C7" s="15" t="s">
        <v>18</v>
      </c>
      <c r="D7" s="15">
        <v>9032817033</v>
      </c>
      <c r="E7" s="25" t="s">
        <v>29</v>
      </c>
      <c r="F7" s="26">
        <v>47.637645760700003</v>
      </c>
      <c r="G7" s="26">
        <v>21.457197140200002</v>
      </c>
      <c r="H7" s="16">
        <v>10.02</v>
      </c>
      <c r="I7" s="17">
        <v>4</v>
      </c>
      <c r="J7" s="17">
        <v>1.25</v>
      </c>
      <c r="K7" s="17">
        <v>7</v>
      </c>
      <c r="L7" s="18">
        <f t="shared" si="0"/>
        <v>87</v>
      </c>
      <c r="M7" s="19" t="s">
        <v>28</v>
      </c>
      <c r="N7" s="20" t="s">
        <v>25</v>
      </c>
      <c r="O7" s="21">
        <f>+(L7-(L7*0.82*1.03*1.07))/20*-1</f>
        <v>-0.41880930000000022</v>
      </c>
      <c r="P7" s="22">
        <f t="shared" si="1"/>
        <v>-4.1964691860000016</v>
      </c>
      <c r="Q7" s="22">
        <f t="shared" si="2"/>
        <v>-15.401041912620006</v>
      </c>
    </row>
    <row r="8" spans="1:17">
      <c r="A8" s="13">
        <v>7</v>
      </c>
      <c r="B8" s="14" t="s">
        <v>17</v>
      </c>
      <c r="C8" s="15" t="s">
        <v>18</v>
      </c>
      <c r="D8" s="15">
        <v>9032817033</v>
      </c>
      <c r="E8" s="25" t="s">
        <v>30</v>
      </c>
      <c r="F8" s="26">
        <v>47.781601099100001</v>
      </c>
      <c r="G8" s="26">
        <v>21.052973114</v>
      </c>
      <c r="H8" s="16">
        <v>49.82</v>
      </c>
      <c r="I8" s="17">
        <v>3.2857142857142798</v>
      </c>
      <c r="J8" s="17">
        <v>1</v>
      </c>
      <c r="K8" s="17">
        <v>2</v>
      </c>
      <c r="L8" s="18">
        <f t="shared" si="0"/>
        <v>57.171428571428457</v>
      </c>
      <c r="M8" s="19" t="s">
        <v>28</v>
      </c>
      <c r="N8" s="20" t="s">
        <v>26</v>
      </c>
      <c r="O8" s="23">
        <f>+(L8-(L8*0.82*1.03*1.34))/20*-1</f>
        <v>0.37665680571428517</v>
      </c>
      <c r="P8" s="22">
        <f t="shared" si="1"/>
        <v>18.765042060685687</v>
      </c>
      <c r="Q8" s="22">
        <f t="shared" si="2"/>
        <v>68.867704362716466</v>
      </c>
    </row>
    <row r="9" spans="1:17">
      <c r="A9" s="13">
        <v>8</v>
      </c>
      <c r="B9" s="14" t="s">
        <v>17</v>
      </c>
      <c r="C9" s="15" t="s">
        <v>18</v>
      </c>
      <c r="D9" s="15">
        <v>9032817033</v>
      </c>
      <c r="E9" s="25" t="s">
        <v>31</v>
      </c>
      <c r="F9" s="26">
        <v>47.8699783737</v>
      </c>
      <c r="G9" s="26">
        <v>21.230733644200001</v>
      </c>
      <c r="H9" s="16">
        <v>24</v>
      </c>
      <c r="I9" s="17">
        <v>4</v>
      </c>
      <c r="J9" s="17">
        <v>1.25</v>
      </c>
      <c r="K9" s="17">
        <v>4</v>
      </c>
      <c r="L9" s="18">
        <f>3000*I9*J9*0.58/100</f>
        <v>87</v>
      </c>
      <c r="M9" s="19" t="s">
        <v>32</v>
      </c>
      <c r="N9" s="20" t="s">
        <v>23</v>
      </c>
      <c r="O9" s="21">
        <f>+(L9-(L9*0.82*1.1*1))/20*-1</f>
        <v>-0.42630000000000051</v>
      </c>
      <c r="P9" s="22">
        <f t="shared" si="1"/>
        <v>-10.231200000000012</v>
      </c>
      <c r="Q9" s="22">
        <f t="shared" si="2"/>
        <v>-37.548504000000044</v>
      </c>
    </row>
    <row r="10" spans="1:17">
      <c r="A10" s="13">
        <v>9</v>
      </c>
      <c r="B10" s="14" t="s">
        <v>17</v>
      </c>
      <c r="C10" s="15" t="s">
        <v>18</v>
      </c>
      <c r="D10" s="15">
        <v>9032817033</v>
      </c>
      <c r="E10" s="25" t="s">
        <v>33</v>
      </c>
      <c r="F10" s="26">
        <v>47.875280449900004</v>
      </c>
      <c r="G10" s="26">
        <v>21.2290042986</v>
      </c>
      <c r="H10" s="16">
        <v>31.13</v>
      </c>
      <c r="I10" s="17">
        <v>4</v>
      </c>
      <c r="J10" s="17">
        <v>1.23</v>
      </c>
      <c r="K10" s="17">
        <v>4.6666666666666599</v>
      </c>
      <c r="L10" s="18">
        <f t="shared" si="0"/>
        <v>85.60799999999999</v>
      </c>
      <c r="M10" s="19" t="s">
        <v>32</v>
      </c>
      <c r="N10" s="20" t="s">
        <v>25</v>
      </c>
      <c r="O10" s="24">
        <f>+(L10-(L10*0.82*1.1*1.07))/20*-1</f>
        <v>-0.14921474399999965</v>
      </c>
      <c r="P10" s="22">
        <f t="shared" si="1"/>
        <v>-4.6450549807199888</v>
      </c>
      <c r="Q10" s="22">
        <f t="shared" si="2"/>
        <v>-17.047351779242359</v>
      </c>
    </row>
    <row r="11" spans="1:17">
      <c r="A11" s="13">
        <v>10</v>
      </c>
      <c r="B11" s="14" t="s">
        <v>17</v>
      </c>
      <c r="C11" s="15" t="s">
        <v>18</v>
      </c>
      <c r="D11" s="15">
        <v>9032817033</v>
      </c>
      <c r="E11" s="25" t="s">
        <v>34</v>
      </c>
      <c r="F11" s="26">
        <v>47.881096305</v>
      </c>
      <c r="G11" s="26">
        <v>21.239994489699999</v>
      </c>
      <c r="H11" s="16">
        <v>7.83</v>
      </c>
      <c r="I11" s="17">
        <v>4.0283231844397198</v>
      </c>
      <c r="J11" s="17">
        <v>1.25</v>
      </c>
      <c r="K11" s="17">
        <v>4.0283231844397198</v>
      </c>
      <c r="L11" s="18">
        <f t="shared" si="0"/>
        <v>87.616029261563895</v>
      </c>
      <c r="M11" s="19" t="s">
        <v>32</v>
      </c>
      <c r="N11" s="20" t="s">
        <v>26</v>
      </c>
      <c r="O11" s="23">
        <f>+(L11-(L11*0.82*1.1*1.34))/20*-1</f>
        <v>0.91418564931515789</v>
      </c>
      <c r="P11" s="22">
        <f t="shared" si="1"/>
        <v>7.1580736341376863</v>
      </c>
      <c r="Q11" s="22">
        <f t="shared" si="2"/>
        <v>26.270130237285308</v>
      </c>
    </row>
    <row r="12" spans="1:17">
      <c r="A12" s="13">
        <v>11</v>
      </c>
      <c r="B12" s="14" t="s">
        <v>17</v>
      </c>
      <c r="C12" s="15" t="s">
        <v>18</v>
      </c>
      <c r="D12" s="15">
        <v>9032817033</v>
      </c>
      <c r="E12" s="25" t="s">
        <v>35</v>
      </c>
      <c r="F12" s="26">
        <v>47.782797145399996</v>
      </c>
      <c r="G12" s="26">
        <v>21.186601953099998</v>
      </c>
      <c r="H12" s="16">
        <v>29.73</v>
      </c>
      <c r="I12" s="17">
        <v>4</v>
      </c>
      <c r="J12" s="17">
        <v>1</v>
      </c>
      <c r="K12" s="17">
        <v>2</v>
      </c>
      <c r="L12" s="18">
        <f t="shared" si="0"/>
        <v>69.599999999999994</v>
      </c>
      <c r="M12" s="19" t="s">
        <v>20</v>
      </c>
      <c r="N12" s="20" t="s">
        <v>21</v>
      </c>
      <c r="O12" s="21">
        <f>+(L12-(L12*0.82*1*0.92))/20*-1</f>
        <v>-0.85468800000000011</v>
      </c>
      <c r="P12" s="22">
        <f t="shared" si="1"/>
        <v>-25.409874240000004</v>
      </c>
      <c r="Q12" s="22">
        <f t="shared" si="2"/>
        <v>-93.254238460800011</v>
      </c>
    </row>
    <row r="13" spans="1:17">
      <c r="A13" s="13">
        <v>12</v>
      </c>
      <c r="B13" s="14" t="s">
        <v>17</v>
      </c>
      <c r="C13" s="15" t="s">
        <v>18</v>
      </c>
      <c r="D13" s="15">
        <v>9032817033</v>
      </c>
      <c r="E13" s="25" t="s">
        <v>36</v>
      </c>
      <c r="F13" s="26">
        <v>47.6896449252</v>
      </c>
      <c r="G13" s="26">
        <v>21.3878657096</v>
      </c>
      <c r="H13" s="16">
        <v>13.43</v>
      </c>
      <c r="I13" s="17">
        <v>4</v>
      </c>
      <c r="J13" s="17">
        <v>1.25</v>
      </c>
      <c r="K13" s="17">
        <v>7</v>
      </c>
      <c r="L13" s="18">
        <f t="shared" si="0"/>
        <v>87</v>
      </c>
      <c r="M13" s="19" t="s">
        <v>20</v>
      </c>
      <c r="N13" s="20" t="s">
        <v>23</v>
      </c>
      <c r="O13" s="21">
        <f>+(L13-(L13*0.82*1*1))/20*-1</f>
        <v>-0.78300000000000058</v>
      </c>
      <c r="P13" s="22">
        <f t="shared" si="1"/>
        <v>-10.515690000000008</v>
      </c>
      <c r="Q13" s="22">
        <f t="shared" si="2"/>
        <v>-38.592582300000032</v>
      </c>
    </row>
    <row r="14" spans="1:17">
      <c r="A14" s="13">
        <v>13</v>
      </c>
      <c r="B14" s="14" t="s">
        <v>17</v>
      </c>
      <c r="C14" s="15" t="s">
        <v>18</v>
      </c>
      <c r="D14" s="15">
        <v>9032817033</v>
      </c>
      <c r="E14" s="25" t="s">
        <v>37</v>
      </c>
      <c r="F14" s="26">
        <v>47.885400390299999</v>
      </c>
      <c r="G14" s="26">
        <v>21.305637474099999</v>
      </c>
      <c r="H14" s="16">
        <v>12.8</v>
      </c>
      <c r="I14" s="17">
        <v>5</v>
      </c>
      <c r="J14" s="17">
        <v>1.23</v>
      </c>
      <c r="K14" s="17">
        <v>4.8499784671929396</v>
      </c>
      <c r="L14" s="18">
        <f t="shared" si="0"/>
        <v>107.01</v>
      </c>
      <c r="M14" s="19" t="s">
        <v>20</v>
      </c>
      <c r="N14" s="20" t="s">
        <v>25</v>
      </c>
      <c r="O14" s="21">
        <f>+(L14-(L14*0.82*1*1.07))/20*-1</f>
        <v>-0.65597130000000026</v>
      </c>
      <c r="P14" s="22">
        <f t="shared" si="1"/>
        <v>-8.396432640000004</v>
      </c>
      <c r="Q14" s="22">
        <f t="shared" si="2"/>
        <v>-30.814907788800014</v>
      </c>
    </row>
    <row r="15" spans="1:17">
      <c r="A15" s="13">
        <v>14</v>
      </c>
      <c r="B15" s="14" t="s">
        <v>17</v>
      </c>
      <c r="C15" s="15" t="s">
        <v>18</v>
      </c>
      <c r="D15" s="15">
        <v>9032817033</v>
      </c>
      <c r="E15" s="25" t="s">
        <v>37</v>
      </c>
      <c r="F15" s="26">
        <v>47.885864109400003</v>
      </c>
      <c r="G15" s="26">
        <v>21.301906362</v>
      </c>
      <c r="H15" s="16">
        <v>12</v>
      </c>
      <c r="I15" s="17">
        <v>5</v>
      </c>
      <c r="J15" s="17">
        <v>1.25</v>
      </c>
      <c r="K15" s="17">
        <v>4</v>
      </c>
      <c r="L15" s="18">
        <f t="shared" si="0"/>
        <v>108.75</v>
      </c>
      <c r="M15" s="19" t="s">
        <v>20</v>
      </c>
      <c r="N15" s="20" t="s">
        <v>26</v>
      </c>
      <c r="O15" s="23">
        <f>+(L15-(L15*0.82*1*1.34))/20*-1</f>
        <v>0.53722500000000006</v>
      </c>
      <c r="P15" s="22">
        <f t="shared" si="1"/>
        <v>6.4467000000000008</v>
      </c>
      <c r="Q15" s="22">
        <f t="shared" si="2"/>
        <v>23.659389000000001</v>
      </c>
    </row>
  </sheetData>
  <hyperlinks>
    <hyperlink ref="E2" r:id="rId1"/>
    <hyperlink ref="E3" r:id="rId2"/>
    <hyperlink ref="E4" r:id="rId3"/>
    <hyperlink ref="E5" r:id="rId4"/>
    <hyperlink ref="E6" r:id="rId5"/>
    <hyperlink ref="E7" r:id="rId6"/>
    <hyperlink ref="E8" r:id="rId7"/>
    <hyperlink ref="E9" r:id="rId8"/>
    <hyperlink ref="E10" r:id="rId9"/>
    <hyperlink ref="E11" r:id="rId10"/>
    <hyperlink ref="E12" r:id="rId11"/>
    <hyperlink ref="E13" r:id="rId12"/>
    <hyperlink ref="E14" r:id="rId13"/>
    <hyperlink ref="E15" r:id="rId14"/>
    <hyperlink ref="F2" r:id="rId15" display="Kardosfarm_WGS84.kml"/>
    <hyperlink ref="G2" r:id="rId16" display="Kardosfarm_WGS84.kml"/>
    <hyperlink ref="F3" r:id="rId17" display="Kardosfarm_WGS84.kml"/>
    <hyperlink ref="G3" r:id="rId18" display="Kardosfarm_WGS84.kml"/>
    <hyperlink ref="F4" r:id="rId19" display="Kardosfarm_WGS84.kml"/>
    <hyperlink ref="G4" r:id="rId20" display="Kardosfarm_WGS84.kml"/>
    <hyperlink ref="F5" r:id="rId21" display="Kardosfarm_WGS84.kml"/>
    <hyperlink ref="G5" r:id="rId22" display="Kardosfarm_WGS84.kml"/>
    <hyperlink ref="F6" r:id="rId23" display="Kardosfarm_WGS84.kml"/>
    <hyperlink ref="G6" r:id="rId24" display="Kardosfarm_WGS84.kml"/>
    <hyperlink ref="F7" r:id="rId25" display="Kardosfarm_WGS84.kml"/>
    <hyperlink ref="G7" r:id="rId26" display="Kardosfarm_WGS84.kml"/>
    <hyperlink ref="F8" r:id="rId27" display="Kardosfarm_WGS84.kml"/>
    <hyperlink ref="G8" r:id="rId28" display="Kardosfarm_WGS84.kml"/>
    <hyperlink ref="F9" r:id="rId29" display="Kardosfarm_WGS84.kml"/>
    <hyperlink ref="G9" r:id="rId30" display="Kardosfarm_WGS84.kml"/>
    <hyperlink ref="F10" r:id="rId31" display="Kardosfarm_WGS84.kml"/>
    <hyperlink ref="G10" r:id="rId32" display="Kardosfarm_WGS84.kml"/>
    <hyperlink ref="F11" r:id="rId33" display="Kardosfarm_WGS84.kml"/>
    <hyperlink ref="G11" r:id="rId34" display="Kardosfarm_WGS84.kml"/>
    <hyperlink ref="F12" r:id="rId35" display="Kardosfarm_WGS84.kml"/>
    <hyperlink ref="G12" r:id="rId36" display="Kardosfarm_WGS84.kml"/>
    <hyperlink ref="F13" r:id="rId37" display="Kardosfarm_WGS84.kml"/>
    <hyperlink ref="G13" r:id="rId38" display="Kardosfarm_WGS84.kml"/>
    <hyperlink ref="F14" r:id="rId39" display="Kardosfarm_WGS84.kml"/>
    <hyperlink ref="G14" r:id="rId40" display="Kardosfarm_WGS84.kml"/>
    <hyperlink ref="F15" r:id="rId41" display="Kardosfarm_WGS84.kml"/>
    <hyperlink ref="G15" r:id="rId42" display="Kardosfarm_WGS84.kml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Kormos Ferenc</dc:creator>
  <cp:lastModifiedBy>Kormos Ferenc</cp:lastModifiedBy>
  <dcterms:created xsi:type="dcterms:W3CDTF">2022-05-03T14:51:30Z</dcterms:created>
  <dcterms:modified xsi:type="dcterms:W3CDTF">2022-05-04T12:02:17Z</dcterms:modified>
</cp:coreProperties>
</file>