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/>
  </bookViews>
  <sheets>
    <sheet name="AFIC" sheetId="1" r:id="rId1"/>
  </sheets>
  <externalReferences>
    <externalReference r:id="rId2"/>
  </externalReferences>
  <definedNames>
    <definedName name="_xlnm._FilterDatabase" localSheetId="0" hidden="1">AFIC!$B$4:$N$14</definedName>
    <definedName name="TárolóSzáma">[1]!Tároló_keresése[MEPAR azonosító]</definedName>
  </definedNames>
  <calcPr calcId="124519"/>
</workbook>
</file>

<file path=xl/calcChain.xml><?xml version="1.0" encoding="utf-8"?>
<calcChain xmlns="http://schemas.openxmlformats.org/spreadsheetml/2006/main">
  <c r="B3" i="1"/>
  <c r="C3"/>
  <c r="D3"/>
  <c r="L5"/>
  <c r="M5" s="1"/>
  <c r="N5" s="1"/>
  <c r="L6"/>
  <c r="M6" s="1"/>
  <c r="N6" s="1"/>
  <c r="L7"/>
  <c r="M7" s="1"/>
  <c r="N7" s="1"/>
  <c r="L8"/>
  <c r="M8" s="1"/>
  <c r="N8" s="1"/>
  <c r="L9"/>
  <c r="M9" s="1"/>
  <c r="N9" s="1"/>
  <c r="L10"/>
  <c r="M10" s="1"/>
  <c r="N10" s="1"/>
  <c r="L11"/>
  <c r="M11" s="1"/>
  <c r="N11" s="1"/>
  <c r="L12"/>
  <c r="M12" s="1"/>
  <c r="N12" s="1"/>
  <c r="L13"/>
  <c r="M13" s="1"/>
  <c r="N13" s="1"/>
  <c r="L14"/>
  <c r="M14" s="1"/>
  <c r="N14" s="1"/>
  <c r="H3" l="1"/>
  <c r="F3"/>
</calcChain>
</file>

<file path=xl/sharedStrings.xml><?xml version="1.0" encoding="utf-8"?>
<sst xmlns="http://schemas.openxmlformats.org/spreadsheetml/2006/main" count="84" uniqueCount="71">
  <si>
    <t>ÖSSZESÍTŐ</t>
  </si>
  <si>
    <t>Aktuális Gazda:</t>
  </si>
  <si>
    <t>AFIC© Karbon Kalkulátor v.0.1</t>
  </si>
  <si>
    <t>TELJES SOC (t):</t>
  </si>
  <si>
    <t>STRATUMOK (db):</t>
  </si>
  <si>
    <t>GAZDÁLKODÓK (db):</t>
  </si>
  <si>
    <t>KÉSZLETKIVÉTELEZÉS LISTA</t>
  </si>
  <si>
    <t>MEPAR azonosító</t>
  </si>
  <si>
    <t>sorszám</t>
  </si>
  <si>
    <t>Gazda</t>
  </si>
  <si>
    <t>Hely (WGS84 X-Y koord.)</t>
  </si>
  <si>
    <t>Talajművelési rendszer</t>
  </si>
  <si>
    <t>Szervesanyag gazdálkodás</t>
  </si>
  <si>
    <t>Tábla száma</t>
  </si>
  <si>
    <t>Terület (ha)</t>
  </si>
  <si>
    <t>Talaj humusztartalma (%)</t>
  </si>
  <si>
    <t>Talaj térfogattömege (g/cm3)</t>
  </si>
  <si>
    <t>Szerves szénkészlet (t/ha)</t>
  </si>
  <si>
    <t>Szénkészlet változás (t/év)</t>
  </si>
  <si>
    <t>Q3XHUM19</t>
  </si>
  <si>
    <t>1.</t>
  </si>
  <si>
    <t>47,7853721259 21,278251946</t>
  </si>
  <si>
    <t>Eke rendszeres használata</t>
  </si>
  <si>
    <t>a növényi maradványok elszállítása a területről</t>
  </si>
  <si>
    <t>A-1</t>
  </si>
  <si>
    <t>B2KLL420</t>
  </si>
  <si>
    <t>2.</t>
  </si>
  <si>
    <t>47,7853721221 21,278251972</t>
  </si>
  <si>
    <t>a növényi maradványok bedolgozása</t>
  </si>
  <si>
    <t>B-12</t>
  </si>
  <si>
    <t>M6JZKL21</t>
  </si>
  <si>
    <t>3.</t>
  </si>
  <si>
    <t>47,7853721241 21,278251923</t>
  </si>
  <si>
    <t>nagy biomasszát adó növények termesztése, köztesnövény, zöldtrágya alkalmazása</t>
  </si>
  <si>
    <t>K-1227</t>
  </si>
  <si>
    <t>S2FRGH22</t>
  </si>
  <si>
    <t>4.</t>
  </si>
  <si>
    <t>47,7853721236 21,278251973</t>
  </si>
  <si>
    <t>szervestrágya vagy komposzt kijuttatása</t>
  </si>
  <si>
    <t>Dobozi  (102)</t>
  </si>
  <si>
    <t>W7FUDN22</t>
  </si>
  <si>
    <t>5.</t>
  </si>
  <si>
    <t>47,7853721274 21,278251959</t>
  </si>
  <si>
    <t>Forgatás nélküli alapművelés</t>
  </si>
  <si>
    <t>Alsóréti 21</t>
  </si>
  <si>
    <t>P3HJKL21</t>
  </si>
  <si>
    <t>6.</t>
  </si>
  <si>
    <t>47,7853721227 21,278251937</t>
  </si>
  <si>
    <t>Karcag 27</t>
  </si>
  <si>
    <t>F8NMGK19</t>
  </si>
  <si>
    <t>7.</t>
  </si>
  <si>
    <t>47,7853721274 21,278251941</t>
  </si>
  <si>
    <t>Derecske 47</t>
  </si>
  <si>
    <t>L2RDTZ21</t>
  </si>
  <si>
    <t>8.</t>
  </si>
  <si>
    <t>47,7853721232 21,278251993</t>
  </si>
  <si>
    <t>Direktvetés</t>
  </si>
  <si>
    <t>BD-21</t>
  </si>
  <si>
    <t>H3JKMR22</t>
  </si>
  <si>
    <t>9.</t>
  </si>
  <si>
    <t>47,7853721272 21,278251984</t>
  </si>
  <si>
    <t>Felnémet-alsó (128/A)</t>
  </si>
  <si>
    <t>E2TZFH21</t>
  </si>
  <si>
    <t>10.</t>
  </si>
  <si>
    <t>47,7853721257 21,278251959</t>
  </si>
  <si>
    <t>d-2854</t>
  </si>
  <si>
    <t>Intervallum: 2021-2022</t>
  </si>
  <si>
    <r>
      <t>Felsőhomokhát Zrt. H-1234 Enyves Tanya 2.</t>
    </r>
    <r>
      <rPr>
        <b/>
        <i/>
        <sz val="14"/>
        <color theme="3" tint="0.14996795556505021"/>
        <rFont val="Calibri"/>
        <family val="2"/>
        <charset val="238"/>
        <scheme val="minor"/>
      </rPr>
      <t xml:space="preserve"> Boldog Aladár</t>
    </r>
  </si>
  <si>
    <t>Aktuális szénkészlet megtakarítás (t/év/összterület)</t>
  </si>
  <si>
    <t>Teljes terület szénkészlet változása (t/év)</t>
  </si>
  <si>
    <t xml:space="preserve">A pozitív SOC mérlegű területek megtakarítása (t/ha/aktuális intervallum): </t>
  </si>
</sst>
</file>

<file path=xl/styles.xml><?xml version="1.0" encoding="utf-8"?>
<styleSheet xmlns="http://schemas.openxmlformats.org/spreadsheetml/2006/main">
  <numFmts count="3">
    <numFmt numFmtId="7" formatCode="#,##0.00\ &quot;Ft&quot;;\-#,##0.00\ &quot;Ft&quot;"/>
    <numFmt numFmtId="164" formatCode="0.0"/>
    <numFmt numFmtId="165" formatCode="0.0000"/>
  </numFmts>
  <fonts count="2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scheme val="minor"/>
    </font>
    <font>
      <sz val="11"/>
      <color theme="3" tint="0.14993743705557422"/>
      <name val="Calibri"/>
      <family val="2"/>
      <scheme val="minor"/>
    </font>
    <font>
      <sz val="11"/>
      <color theme="3" tint="0.14993743705557422"/>
      <name val="Calibri"/>
      <family val="2"/>
      <charset val="238"/>
      <scheme val="minor"/>
    </font>
    <font>
      <b/>
      <sz val="26"/>
      <color theme="3" tint="0.14996795556505021"/>
      <name val="Calibri"/>
      <family val="2"/>
      <charset val="238"/>
      <scheme val="minor"/>
    </font>
    <font>
      <b/>
      <sz val="14"/>
      <color theme="3" tint="0.14996795556505021"/>
      <name val="Calibri"/>
      <family val="2"/>
      <charset val="238"/>
      <scheme val="minor"/>
    </font>
    <font>
      <b/>
      <sz val="10"/>
      <color theme="3" tint="0.14996795556505021"/>
      <name val="Calibri"/>
      <family val="2"/>
      <charset val="238"/>
      <scheme val="minor"/>
    </font>
    <font>
      <sz val="16"/>
      <color theme="4" tint="-0.499984740745262"/>
      <name val="Calibri"/>
      <family val="2"/>
      <charset val="238"/>
      <scheme val="minor"/>
    </font>
    <font>
      <b/>
      <sz val="12"/>
      <color theme="3"/>
      <name val="Calibri"/>
      <family val="2"/>
      <charset val="238"/>
      <scheme val="minor"/>
    </font>
    <font>
      <b/>
      <sz val="12"/>
      <color theme="3" tint="0.14993743705557422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b/>
      <i/>
      <sz val="14"/>
      <color theme="3" tint="0.14996795556505021"/>
      <name val="Calibri"/>
      <family val="2"/>
      <charset val="238"/>
      <scheme val="minor"/>
    </font>
    <font>
      <b/>
      <sz val="14"/>
      <color theme="3" tint="0.14993743705557422"/>
      <name val="Calibri"/>
      <family val="2"/>
      <charset val="238"/>
      <scheme val="minor"/>
    </font>
    <font>
      <b/>
      <sz val="11"/>
      <color rgb="FF00B05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6"/>
      <color theme="3"/>
      <name val="Calibri"/>
      <family val="2"/>
      <charset val="238"/>
      <scheme val="minor"/>
    </font>
    <font>
      <b/>
      <sz val="16"/>
      <color rgb="FF00B05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gradientFill degree="90">
        <stop position="0">
          <color theme="0"/>
        </stop>
        <stop position="0.5">
          <color theme="4"/>
        </stop>
        <stop position="1">
          <color theme="0"/>
        </stop>
      </gradientFill>
    </fill>
    <fill>
      <gradientFill type="path" left="0.5" right="0.5" top="0.5" bottom="0.5">
        <stop position="0">
          <color theme="0"/>
        </stop>
        <stop position="1">
          <color theme="4"/>
        </stop>
      </gradientFill>
    </fill>
    <fill>
      <patternFill patternType="solid">
        <fgColor rgb="FF00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2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3" applyNumberFormat="0" applyAlignment="0" applyProtection="0"/>
    <xf numFmtId="0" fontId="1" fillId="6" borderId="4" applyNumberFormat="0" applyFont="0" applyAlignment="0" applyProtection="0"/>
    <xf numFmtId="0" fontId="10" fillId="0" borderId="5" applyNumberFormat="0" applyFill="0" applyAlignment="0" applyProtection="0"/>
    <xf numFmtId="0" fontId="1" fillId="7" borderId="0" applyNumberFormat="0" applyBorder="0" applyAlignment="0" applyProtection="0"/>
    <xf numFmtId="0" fontId="1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1" fillId="15" borderId="0" applyNumberFormat="0" applyBorder="0" applyAlignment="0" applyProtection="0"/>
    <xf numFmtId="0" fontId="1" fillId="16" borderId="0" applyNumberFormat="0" applyBorder="0" applyAlignment="0" applyProtection="0"/>
    <xf numFmtId="0" fontId="1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1" fillId="20" borderId="0" applyNumberFormat="0" applyBorder="0" applyAlignment="0" applyProtection="0"/>
    <xf numFmtId="0" fontId="12" fillId="0" borderId="0" applyNumberFormat="0" applyFill="0" applyBorder="0">
      <alignment horizontal="center"/>
    </xf>
    <xf numFmtId="0" fontId="13" fillId="0" borderId="0">
      <alignment horizontal="left" vertical="center" wrapText="1" indent="1"/>
    </xf>
    <xf numFmtId="1" fontId="13" fillId="0" borderId="0">
      <alignment horizontal="center" vertical="center"/>
    </xf>
    <xf numFmtId="7" fontId="13" fillId="0" borderId="0">
      <alignment horizontal="right" vertical="center"/>
    </xf>
  </cellStyleXfs>
  <cellXfs count="73">
    <xf numFmtId="0" fontId="0" fillId="0" borderId="0" xfId="0"/>
    <xf numFmtId="0" fontId="0" fillId="0" borderId="0" xfId="0" applyFont="1" applyAlignment="1">
      <alignment vertical="center"/>
    </xf>
    <xf numFmtId="0" fontId="11" fillId="0" borderId="0" xfId="24" applyFont="1" applyBorder="1">
      <alignment horizontal="center"/>
    </xf>
    <xf numFmtId="0" fontId="11" fillId="0" borderId="0" xfId="24" applyFont="1" applyBorder="1" applyAlignment="1">
      <alignment horizontal="center" vertical="center"/>
    </xf>
    <xf numFmtId="0" fontId="11" fillId="0" borderId="0" xfId="24" applyFont="1" applyBorder="1" applyAlignment="1"/>
    <xf numFmtId="2" fontId="0" fillId="0" borderId="0" xfId="0" applyNumberFormat="1" applyFont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2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2" fontId="0" fillId="0" borderId="0" xfId="0" applyNumberFormat="1" applyFont="1" applyAlignment="1">
      <alignment vertical="center"/>
    </xf>
    <xf numFmtId="164" fontId="0" fillId="0" borderId="0" xfId="0" applyNumberFormat="1" applyFont="1" applyAlignment="1">
      <alignment vertical="center"/>
    </xf>
    <xf numFmtId="2" fontId="0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5" fillId="21" borderId="6" xfId="1" applyFont="1" applyFill="1" applyBorder="1" applyAlignment="1">
      <alignment vertical="center"/>
    </xf>
    <xf numFmtId="0" fontId="19" fillId="0" borderId="10" xfId="3" applyFont="1" applyBorder="1" applyAlignment="1">
      <alignment horizontal="left" vertical="center"/>
    </xf>
    <xf numFmtId="0" fontId="19" fillId="0" borderId="11" xfId="3" applyFont="1" applyBorder="1" applyAlignment="1">
      <alignment horizontal="left" vertical="center"/>
    </xf>
    <xf numFmtId="0" fontId="16" fillId="21" borderId="15" xfId="1" applyFont="1" applyFill="1" applyBorder="1" applyAlignment="1">
      <alignment vertical="center"/>
    </xf>
    <xf numFmtId="2" fontId="16" fillId="21" borderId="16" xfId="1" applyNumberFormat="1" applyFont="1" applyFill="1" applyBorder="1" applyAlignment="1">
      <alignment vertical="center"/>
    </xf>
    <xf numFmtId="0" fontId="16" fillId="22" borderId="17" xfId="1" applyFont="1" applyFill="1" applyBorder="1" applyAlignment="1">
      <alignment horizontal="center" vertical="center" wrapText="1"/>
    </xf>
    <xf numFmtId="2" fontId="15" fillId="21" borderId="15" xfId="1" applyNumberFormat="1" applyFont="1" applyFill="1" applyBorder="1" applyAlignment="1">
      <alignment vertical="center"/>
    </xf>
    <xf numFmtId="164" fontId="15" fillId="21" borderId="18" xfId="1" applyNumberFormat="1" applyFont="1" applyFill="1" applyBorder="1" applyAlignment="1">
      <alignment vertical="center"/>
    </xf>
    <xf numFmtId="2" fontId="17" fillId="21" borderId="18" xfId="1" applyNumberFormat="1" applyFont="1" applyFill="1" applyBorder="1" applyAlignment="1">
      <alignment horizontal="center" vertical="center"/>
    </xf>
    <xf numFmtId="0" fontId="16" fillId="21" borderId="19" xfId="1" applyFont="1" applyFill="1" applyBorder="1" applyAlignment="1">
      <alignment horizontal="center" vertical="center" wrapText="1"/>
    </xf>
    <xf numFmtId="2" fontId="15" fillId="21" borderId="18" xfId="1" applyNumberFormat="1" applyFont="1" applyFill="1" applyBorder="1" applyAlignment="1">
      <alignment vertical="center"/>
    </xf>
    <xf numFmtId="0" fontId="0" fillId="21" borderId="16" xfId="0" applyFont="1" applyFill="1" applyBorder="1" applyAlignment="1">
      <alignment vertical="center"/>
    </xf>
    <xf numFmtId="0" fontId="19" fillId="0" borderId="20" xfId="3" applyFont="1" applyBorder="1" applyAlignment="1">
      <alignment horizontal="left" vertical="center"/>
    </xf>
    <xf numFmtId="0" fontId="0" fillId="0" borderId="21" xfId="0" applyFont="1" applyBorder="1" applyAlignment="1">
      <alignment vertical="center"/>
    </xf>
    <xf numFmtId="0" fontId="9" fillId="23" borderId="21" xfId="0" applyFont="1" applyFill="1" applyBorder="1" applyAlignment="1">
      <alignment vertical="center"/>
    </xf>
    <xf numFmtId="0" fontId="20" fillId="6" borderId="7" xfId="8" applyFont="1" applyBorder="1" applyAlignment="1">
      <alignment horizontal="left" vertical="center" wrapText="1" indent="1"/>
    </xf>
    <xf numFmtId="0" fontId="8" fillId="5" borderId="7" xfId="7" applyBorder="1" applyAlignment="1">
      <alignment horizontal="left" vertical="center" wrapText="1" indent="1"/>
    </xf>
    <xf numFmtId="0" fontId="1" fillId="7" borderId="7" xfId="10" applyBorder="1" applyAlignment="1">
      <alignment horizontal="left" vertical="center" wrapText="1" indent="1"/>
    </xf>
    <xf numFmtId="0" fontId="1" fillId="16" borderId="7" xfId="19" applyBorder="1" applyAlignment="1">
      <alignment horizontal="left" vertical="center" wrapText="1" indent="1"/>
    </xf>
    <xf numFmtId="0" fontId="11" fillId="8" borderId="7" xfId="11" applyBorder="1" applyAlignment="1">
      <alignment vertical="center" wrapText="1"/>
    </xf>
    <xf numFmtId="0" fontId="24" fillId="9" borderId="7" xfId="12" applyFont="1" applyBorder="1" applyAlignment="1">
      <alignment horizontal="left" vertical="center"/>
    </xf>
    <xf numFmtId="0" fontId="14" fillId="0" borderId="7" xfId="25" applyFont="1" applyBorder="1">
      <alignment horizontal="left" vertical="center" wrapText="1" indent="1"/>
    </xf>
    <xf numFmtId="2" fontId="14" fillId="0" borderId="7" xfId="26" applyNumberFormat="1" applyFont="1" applyBorder="1">
      <alignment horizontal="center" vertical="center"/>
    </xf>
    <xf numFmtId="164" fontId="14" fillId="0" borderId="7" xfId="26" applyNumberFormat="1" applyFont="1" applyBorder="1">
      <alignment horizontal="center" vertical="center"/>
    </xf>
    <xf numFmtId="2" fontId="14" fillId="0" borderId="7" xfId="27" applyNumberFormat="1" applyFont="1" applyBorder="1" applyAlignment="1">
      <alignment horizontal="center" vertical="center"/>
    </xf>
    <xf numFmtId="2" fontId="24" fillId="2" borderId="7" xfId="4" applyNumberFormat="1" applyFont="1" applyBorder="1" applyAlignment="1">
      <alignment horizontal="center" vertical="center"/>
    </xf>
    <xf numFmtId="165" fontId="24" fillId="2" borderId="7" xfId="4" applyNumberFormat="1" applyFont="1" applyBorder="1" applyAlignment="1">
      <alignment horizontal="center" vertical="center"/>
    </xf>
    <xf numFmtId="2" fontId="6" fillId="3" borderId="7" xfId="5" applyNumberFormat="1" applyFont="1" applyBorder="1" applyAlignment="1">
      <alignment horizontal="center" vertical="center"/>
    </xf>
    <xf numFmtId="165" fontId="7" fillId="4" borderId="7" xfId="6" applyNumberFormat="1" applyBorder="1" applyAlignment="1">
      <alignment horizontal="center" vertical="center"/>
    </xf>
    <xf numFmtId="0" fontId="1" fillId="19" borderId="7" xfId="22" applyBorder="1" applyAlignment="1">
      <alignment horizontal="left" vertical="center"/>
    </xf>
    <xf numFmtId="0" fontId="24" fillId="18" borderId="7" xfId="21" applyFont="1" applyBorder="1" applyAlignment="1">
      <alignment horizontal="left" vertical="center"/>
    </xf>
    <xf numFmtId="165" fontId="6" fillId="3" borderId="7" xfId="5" applyNumberFormat="1" applyBorder="1" applyAlignment="1">
      <alignment horizontal="center" vertical="center"/>
    </xf>
    <xf numFmtId="0" fontId="1" fillId="14" borderId="7" xfId="17" applyBorder="1" applyAlignment="1">
      <alignment horizontal="left" vertical="center" wrapText="1"/>
    </xf>
    <xf numFmtId="2" fontId="7" fillId="4" borderId="7" xfId="6" applyNumberFormat="1" applyFont="1" applyBorder="1" applyAlignment="1">
      <alignment horizontal="center" vertical="center"/>
    </xf>
    <xf numFmtId="0" fontId="24" fillId="13" borderId="7" xfId="16" applyFont="1" applyBorder="1" applyAlignment="1">
      <alignment horizontal="left" vertical="center"/>
    </xf>
    <xf numFmtId="0" fontId="11" fillId="0" borderId="9" xfId="24" applyFont="1" applyBorder="1">
      <alignment horizontal="center"/>
    </xf>
    <xf numFmtId="4" fontId="25" fillId="0" borderId="7" xfId="9" applyNumberFormat="1" applyFont="1" applyBorder="1" applyAlignment="1">
      <alignment horizontal="left" vertical="center"/>
    </xf>
    <xf numFmtId="0" fontId="18" fillId="0" borderId="7" xfId="9" applyFont="1" applyBorder="1" applyAlignment="1">
      <alignment horizontal="left" vertical="center"/>
    </xf>
    <xf numFmtId="0" fontId="26" fillId="0" borderId="7" xfId="3" applyFont="1" applyBorder="1" applyAlignment="1">
      <alignment horizontal="left" vertical="center" wrapText="1"/>
    </xf>
    <xf numFmtId="2" fontId="21" fillId="0" borderId="7" xfId="0" applyNumberFormat="1" applyFont="1" applyBorder="1" applyAlignment="1">
      <alignment horizontal="center" vertical="center"/>
    </xf>
    <xf numFmtId="0" fontId="27" fillId="0" borderId="7" xfId="0" applyFont="1" applyBorder="1" applyAlignment="1">
      <alignment vertical="center" wrapText="1"/>
    </xf>
    <xf numFmtId="165" fontId="27" fillId="0" borderId="7" xfId="0" applyNumberFormat="1" applyFont="1" applyBorder="1" applyAlignment="1">
      <alignment horizontal="center" vertical="center"/>
    </xf>
    <xf numFmtId="0" fontId="9" fillId="23" borderId="22" xfId="2" applyFont="1" applyFill="1" applyBorder="1" applyAlignment="1">
      <alignment horizontal="left" vertical="center" indent="1"/>
    </xf>
    <xf numFmtId="0" fontId="9" fillId="23" borderId="23" xfId="2" applyFont="1" applyFill="1" applyBorder="1" applyAlignment="1">
      <alignment horizontal="left" vertical="center" indent="1"/>
    </xf>
    <xf numFmtId="0" fontId="9" fillId="23" borderId="23" xfId="2" applyFont="1" applyFill="1" applyBorder="1" applyAlignment="1">
      <alignment vertical="center"/>
    </xf>
    <xf numFmtId="0" fontId="9" fillId="23" borderId="23" xfId="2" applyFont="1" applyFill="1" applyBorder="1" applyAlignment="1">
      <alignment horizontal="center" vertical="center"/>
    </xf>
    <xf numFmtId="2" fontId="9" fillId="23" borderId="12" xfId="2" applyNumberFormat="1" applyFont="1" applyFill="1" applyBorder="1" applyAlignment="1">
      <alignment horizontal="center" vertical="center"/>
    </xf>
    <xf numFmtId="164" fontId="9" fillId="23" borderId="12" xfId="2" applyNumberFormat="1" applyFont="1" applyFill="1" applyBorder="1" applyAlignment="1">
      <alignment horizontal="center" vertical="center" wrapText="1"/>
    </xf>
    <xf numFmtId="2" fontId="9" fillId="23" borderId="12" xfId="2" applyNumberFormat="1" applyFont="1" applyFill="1" applyBorder="1" applyAlignment="1">
      <alignment horizontal="center" vertical="center" wrapText="1"/>
    </xf>
    <xf numFmtId="2" fontId="9" fillId="23" borderId="13" xfId="2" applyNumberFormat="1" applyFont="1" applyFill="1" applyBorder="1" applyAlignment="1">
      <alignment horizontal="center" vertical="center"/>
    </xf>
    <xf numFmtId="0" fontId="11" fillId="8" borderId="7" xfId="11" applyBorder="1" applyAlignment="1">
      <alignment horizontal="left" vertical="center"/>
    </xf>
    <xf numFmtId="0" fontId="1" fillId="10" borderId="7" xfId="13" applyBorder="1" applyAlignment="1">
      <alignment horizontal="left" vertical="center"/>
    </xf>
    <xf numFmtId="0" fontId="28" fillId="11" borderId="7" xfId="14" applyFont="1" applyBorder="1" applyAlignment="1">
      <alignment horizontal="left" vertical="center" wrapText="1"/>
    </xf>
    <xf numFmtId="0" fontId="28" fillId="20" borderId="7" xfId="23" applyFont="1" applyBorder="1" applyAlignment="1">
      <alignment horizontal="left" vertical="center"/>
    </xf>
    <xf numFmtId="0" fontId="28" fillId="15" borderId="7" xfId="18" applyFont="1" applyBorder="1" applyAlignment="1">
      <alignment horizontal="left" vertical="center"/>
    </xf>
    <xf numFmtId="0" fontId="28" fillId="17" borderId="7" xfId="20" applyFont="1" applyBorder="1" applyAlignment="1">
      <alignment vertical="center" wrapText="1"/>
    </xf>
    <xf numFmtId="0" fontId="28" fillId="12" borderId="7" xfId="15" applyFont="1" applyBorder="1" applyAlignment="1">
      <alignment vertical="center"/>
    </xf>
    <xf numFmtId="0" fontId="0" fillId="0" borderId="24" xfId="0" applyFont="1" applyBorder="1" applyAlignment="1">
      <alignment vertical="center"/>
    </xf>
    <xf numFmtId="0" fontId="16" fillId="21" borderId="8" xfId="1" applyFont="1" applyFill="1" applyBorder="1" applyAlignment="1">
      <alignment wrapText="1"/>
    </xf>
    <xf numFmtId="0" fontId="23" fillId="21" borderId="14" xfId="0" applyFont="1" applyFill="1" applyBorder="1" applyAlignment="1">
      <alignment vertical="center" wrapText="1"/>
    </xf>
  </cellXfs>
  <cellStyles count="28">
    <cellStyle name="20% - 1. jelölőszín" xfId="10" builtinId="30"/>
    <cellStyle name="20% - 2. jelölőszín" xfId="12" builtinId="34"/>
    <cellStyle name="20% - 3. jelölőszín" xfId="16" builtinId="38"/>
    <cellStyle name="20% - 5. jelölőszín" xfId="19" builtinId="46"/>
    <cellStyle name="20% - 6. jelölőszín" xfId="21" builtinId="50"/>
    <cellStyle name="40% - 2. jelölőszín" xfId="13" builtinId="35"/>
    <cellStyle name="40% - 3. jelölőszín" xfId="17" builtinId="39"/>
    <cellStyle name="40% - 6. jelölőszín" xfId="22" builtinId="51"/>
    <cellStyle name="60% - 2. jelölőszín" xfId="14" builtinId="36"/>
    <cellStyle name="60% - 3. jelölőszín" xfId="18" builtinId="40"/>
    <cellStyle name="60% - 6. jelölőszín" xfId="23" builtinId="52"/>
    <cellStyle name="Cím" xfId="1" builtinId="15"/>
    <cellStyle name="Címsor 1" xfId="2" builtinId="16"/>
    <cellStyle name="Címsor 2" xfId="3" builtinId="17"/>
    <cellStyle name="Jegyzet" xfId="8" builtinId="10"/>
    <cellStyle name="Jelölőszín (2)" xfId="11" builtinId="33"/>
    <cellStyle name="Jelölőszín (3)" xfId="15" builtinId="37"/>
    <cellStyle name="Jelölőszín (6)" xfId="20" builtinId="49"/>
    <cellStyle name="Jó" xfId="4" builtinId="26"/>
    <cellStyle name="Kimenet" xfId="7" builtinId="21"/>
    <cellStyle name="Normál" xfId="0" builtinId="0"/>
    <cellStyle name="Összesen" xfId="9" builtinId="25"/>
    <cellStyle name="Rossz" xfId="5" builtinId="27"/>
    <cellStyle name="Semleges" xfId="6" builtinId="28"/>
    <cellStyle name="Táblázat adatai, balra igazított" xfId="25"/>
    <cellStyle name="Táblázat adatai, jobbra igazított" xfId="27"/>
    <cellStyle name="Táblázat adatai, középre igazított" xfId="26"/>
    <cellStyle name="zHide navigációs hivatkozás szövege" xfId="24"/>
  </cellStyles>
  <dxfs count="6">
    <dxf>
      <font>
        <b/>
        <i val="0"/>
      </font>
    </dxf>
    <dxf>
      <fill>
        <patternFill>
          <bgColor theme="5" tint="0.59996337778862885"/>
        </patternFill>
      </fill>
    </dxf>
    <dxf>
      <fill>
        <patternFill>
          <bgColor theme="2" tint="-4.9989318521683403E-2"/>
        </patternFill>
      </fill>
    </dxf>
    <dxf>
      <fill>
        <patternFill>
          <bgColor theme="0"/>
        </patternFill>
      </fill>
    </dxf>
    <dxf>
      <font>
        <b val="0"/>
        <i val="0"/>
        <color theme="0"/>
      </font>
      <fill>
        <patternFill patternType="solid">
          <fgColor theme="4" tint="-0.499984740745262"/>
          <bgColor theme="4" tint="-0.499984740745262"/>
        </patternFill>
      </fill>
    </dxf>
    <dxf>
      <border>
        <vertical style="thick">
          <color theme="0"/>
        </vertical>
      </border>
    </dxf>
  </dxfs>
  <tableStyles count="1" defaultTableStyle="TableStyleMedium9" defaultPivotStyle="PivotStyleLight16">
    <tableStyle name="Raktárkészlet" pivot="0" count="4">
      <tableStyleElement type="wholeTable" dxfId="5"/>
      <tableStyleElement type="headerRow" dxfId="4"/>
      <tableStyleElement type="lastColumn" dxfId="3"/>
      <tableStyleElement type="secondRowStripe" dxfId="2"/>
    </tableStyle>
  </tableStyles>
  <colors>
    <mruColors>
      <color rgb="FF00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LEK&#201;RDEZ&#201;SEK!A1"/><Relationship Id="rId1" Type="http://schemas.openxmlformats.org/officeDocument/2006/relationships/hyperlink" Target="#ADATBEVITEL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137159</xdr:colOff>
      <xdr:row>1</xdr:row>
      <xdr:rowOff>57149</xdr:rowOff>
    </xdr:from>
    <xdr:to>
      <xdr:col>4</xdr:col>
      <xdr:colOff>2049780</xdr:colOff>
      <xdr:row>1</xdr:row>
      <xdr:rowOff>285749</xdr:rowOff>
    </xdr:to>
    <xdr:sp macro="" textlink="">
      <xdr:nvSpPr>
        <xdr:cNvPr id="2" name="Készletlista" descr="Navigációs alakzat a Készletkivételezés lista megtekintéséhez">
          <a:hlinkClick xmlns:r="http://schemas.openxmlformats.org/officeDocument/2006/relationships" r:id="rId1" tooltip="Ezt választva megtekintheti a Készletkivételezés lista munkalapot"/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/>
      </xdr:nvSpPr>
      <xdr:spPr>
        <a:xfrm>
          <a:off x="4846319" y="742949"/>
          <a:ext cx="1912621" cy="228600"/>
        </a:xfrm>
        <a:prstGeom prst="homePlate">
          <a:avLst/>
        </a:prstGeom>
        <a:solidFill>
          <a:schemeClr val="accent1">
            <a:lumMod val="50000"/>
          </a:schemeClr>
        </a:solidFill>
        <a:effectLst/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/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 rtl="0"/>
          <a:r>
            <a:rPr lang="hu" sz="1100">
              <a:solidFill>
                <a:schemeClr val="lt1"/>
              </a:solidFill>
              <a:latin typeface="+mn-lt"/>
              <a:ea typeface="+mn-ea"/>
              <a:cs typeface="+mn-cs"/>
            </a:rPr>
            <a:t>ADATBEVITEL</a:t>
          </a:r>
        </a:p>
      </xdr:txBody>
    </xdr:sp>
    <xdr:clientData fPrintsWithSheet="0"/>
  </xdr:twoCellAnchor>
  <xdr:twoCellAnchor editAs="oneCell">
    <xdr:from>
      <xdr:col>5</xdr:col>
      <xdr:colOff>91440</xdr:colOff>
      <xdr:row>1</xdr:row>
      <xdr:rowOff>45720</xdr:rowOff>
    </xdr:from>
    <xdr:to>
      <xdr:col>5</xdr:col>
      <xdr:colOff>2057400</xdr:colOff>
      <xdr:row>1</xdr:row>
      <xdr:rowOff>281940</xdr:rowOff>
    </xdr:to>
    <xdr:sp macro="" textlink="">
      <xdr:nvSpPr>
        <xdr:cNvPr id="3" name="Készletlista" descr="Navigációs alakzat a Készletkivételezés lista megtekintéséhez">
          <a:hlinkClick xmlns:r="http://schemas.openxmlformats.org/officeDocument/2006/relationships" r:id="rId2" tooltip="Ezt választva megtekintheti a Készletkivételezés lista munkalapot"/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/>
      </xdr:nvSpPr>
      <xdr:spPr>
        <a:xfrm>
          <a:off x="6949440" y="731520"/>
          <a:ext cx="1965960" cy="236220"/>
        </a:xfrm>
        <a:prstGeom prst="homePlate">
          <a:avLst/>
        </a:prstGeom>
        <a:solidFill>
          <a:schemeClr val="accent1">
            <a:lumMod val="50000"/>
          </a:schemeClr>
        </a:solidFill>
        <a:effectLst/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/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 rtl="0"/>
          <a:r>
            <a:rPr lang="hu" sz="1100">
              <a:solidFill>
                <a:schemeClr val="lt1"/>
              </a:solidFill>
              <a:latin typeface="+mn-lt"/>
              <a:ea typeface="+mn-ea"/>
              <a:cs typeface="+mn-cs"/>
            </a:rPr>
            <a:t>LEKÉRDEZÉSEK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CCS_AFIC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DATBEVITEL"/>
      <sheetName val="ÖSSZESÍTŐ"/>
      <sheetName val="LEKÉRDEZÉSEK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zoomScale="50" zoomScaleNormal="50" workbookViewId="0">
      <selection activeCell="B15" sqref="B15"/>
    </sheetView>
  </sheetViews>
  <sheetFormatPr defaultRowHeight="30" customHeight="1"/>
  <cols>
    <col min="1" max="1" width="2.33203125" style="1" customWidth="1"/>
    <col min="2" max="2" width="26.88671875" style="1" customWidth="1"/>
    <col min="3" max="3" width="17.88671875" style="1" customWidth="1"/>
    <col min="4" max="4" width="23.33203125" style="1" customWidth="1"/>
    <col min="5" max="6" width="31.33203125" style="1" customWidth="1"/>
    <col min="7" max="7" width="74.77734375" style="1" customWidth="1"/>
    <col min="8" max="8" width="30.44140625" style="1" customWidth="1"/>
    <col min="9" max="9" width="20.21875" style="9" customWidth="1"/>
    <col min="10" max="10" width="28" style="10" customWidth="1"/>
    <col min="11" max="12" width="31.33203125" style="11" customWidth="1"/>
    <col min="13" max="13" width="29.88671875" style="9" customWidth="1"/>
    <col min="14" max="14" width="36.109375" style="1" customWidth="1"/>
    <col min="15" max="15" width="14" style="1" customWidth="1"/>
    <col min="16" max="16384" width="8.88671875" style="1"/>
  </cols>
  <sheetData>
    <row r="1" spans="1:14" ht="54" customHeight="1" thickBot="1">
      <c r="B1" s="13" t="s">
        <v>0</v>
      </c>
      <c r="C1" s="22" t="s">
        <v>1</v>
      </c>
      <c r="D1" s="71" t="s">
        <v>67</v>
      </c>
      <c r="E1" s="72"/>
      <c r="F1" s="16" t="s">
        <v>66</v>
      </c>
      <c r="G1" s="17"/>
      <c r="H1" s="18" t="s">
        <v>2</v>
      </c>
      <c r="I1" s="19"/>
      <c r="J1" s="20"/>
      <c r="K1" s="21"/>
      <c r="L1" s="21"/>
      <c r="M1" s="23"/>
      <c r="N1" s="24"/>
    </row>
    <row r="2" spans="1:14" ht="24.9" customHeight="1" thickTop="1" thickBot="1">
      <c r="B2" s="25" t="s">
        <v>3</v>
      </c>
      <c r="C2" s="14" t="s">
        <v>4</v>
      </c>
      <c r="D2" s="15" t="s">
        <v>5</v>
      </c>
      <c r="E2" s="48" t="s">
        <v>6</v>
      </c>
      <c r="F2" s="3"/>
      <c r="G2" s="4"/>
      <c r="H2" s="2"/>
      <c r="I2" s="5"/>
      <c r="J2" s="6"/>
      <c r="K2" s="7"/>
      <c r="L2" s="7"/>
      <c r="M2" s="5"/>
      <c r="N2" s="26"/>
    </row>
    <row r="3" spans="1:14" ht="65.400000000000006" customHeight="1" thickTop="1" thickBot="1">
      <c r="B3" s="49">
        <f>SUM([1]!Készletlista[Szerves szénkészlet (t/ha)])</f>
        <v>443.02139999999997</v>
      </c>
      <c r="C3" s="50">
        <f>COUNTA([1]!Készletlista[sorszám])</f>
        <v>10</v>
      </c>
      <c r="D3" s="50">
        <f>SUMPRODUCT((1/COUNTIF([1]!Készletlista[Gazda],[1]!Készletlista[Gazda]&amp;"")))</f>
        <v>10</v>
      </c>
      <c r="E3" s="51" t="s">
        <v>68</v>
      </c>
      <c r="F3" s="52">
        <f>SUM(N5:N14)</f>
        <v>-0.44596420829717442</v>
      </c>
      <c r="G3" s="53" t="s">
        <v>70</v>
      </c>
      <c r="H3" s="54">
        <f>SUM(N8:N14)</f>
        <v>0.23351437949287049</v>
      </c>
      <c r="I3" s="5"/>
      <c r="J3" s="6"/>
      <c r="K3" s="7"/>
      <c r="L3" s="7"/>
      <c r="M3" s="5"/>
      <c r="N3" s="26"/>
    </row>
    <row r="4" spans="1:14" ht="17.100000000000001" customHeight="1" thickTop="1" thickBot="1">
      <c r="B4" s="55" t="s">
        <v>7</v>
      </c>
      <c r="C4" s="56" t="s">
        <v>8</v>
      </c>
      <c r="D4" s="56" t="s">
        <v>9</v>
      </c>
      <c r="E4" s="56" t="s">
        <v>10</v>
      </c>
      <c r="F4" s="57" t="s">
        <v>11</v>
      </c>
      <c r="G4" s="58" t="s">
        <v>12</v>
      </c>
      <c r="H4" s="58" t="s">
        <v>13</v>
      </c>
      <c r="I4" s="59" t="s">
        <v>14</v>
      </c>
      <c r="J4" s="60" t="s">
        <v>15</v>
      </c>
      <c r="K4" s="61" t="s">
        <v>16</v>
      </c>
      <c r="L4" s="62" t="s">
        <v>17</v>
      </c>
      <c r="M4" s="59" t="s">
        <v>18</v>
      </c>
      <c r="N4" s="27" t="s">
        <v>69</v>
      </c>
    </row>
    <row r="5" spans="1:14" ht="30" customHeight="1" thickTop="1" thickBot="1">
      <c r="B5" s="28" t="s">
        <v>19</v>
      </c>
      <c r="C5" s="29" t="s">
        <v>20</v>
      </c>
      <c r="D5" s="30">
        <v>1</v>
      </c>
      <c r="E5" s="31" t="s">
        <v>21</v>
      </c>
      <c r="F5" s="32" t="s">
        <v>22</v>
      </c>
      <c r="G5" s="63" t="s">
        <v>23</v>
      </c>
      <c r="H5" s="34" t="s">
        <v>24</v>
      </c>
      <c r="I5" s="35">
        <v>20.52</v>
      </c>
      <c r="J5" s="36">
        <v>1.8</v>
      </c>
      <c r="K5" s="37">
        <v>1.02</v>
      </c>
      <c r="L5" s="37">
        <f t="shared" ref="L5:L14" si="0">3000*J5*K5*0.58/100</f>
        <v>31.946399999999997</v>
      </c>
      <c r="M5" s="40">
        <f>+(L5-(L5*0.82*1*0.92))/20*-1</f>
        <v>-0.39230179199999993</v>
      </c>
      <c r="N5" s="44">
        <f>+(M5-(M5*0.82*1*0.92)*I5)/20*-1</f>
        <v>-0.28403214655380477</v>
      </c>
    </row>
    <row r="6" spans="1:14" ht="30" customHeight="1" thickTop="1" thickBot="1">
      <c r="B6" s="28" t="s">
        <v>25</v>
      </c>
      <c r="C6" s="29" t="s">
        <v>26</v>
      </c>
      <c r="D6" s="30">
        <v>2</v>
      </c>
      <c r="E6" s="31" t="s">
        <v>27</v>
      </c>
      <c r="F6" s="32" t="s">
        <v>22</v>
      </c>
      <c r="G6" s="65" t="s">
        <v>28</v>
      </c>
      <c r="H6" s="34" t="s">
        <v>29</v>
      </c>
      <c r="I6" s="35">
        <v>30.78</v>
      </c>
      <c r="J6" s="36">
        <v>1.1100000000000001</v>
      </c>
      <c r="K6" s="37">
        <v>1.5</v>
      </c>
      <c r="L6" s="37">
        <f t="shared" si="0"/>
        <v>28.971000000000004</v>
      </c>
      <c r="M6" s="40">
        <f>+(L6-(L6*0.82*1*1))/20*-1</f>
        <v>-0.26073900000000005</v>
      </c>
      <c r="N6" s="44">
        <f t="shared" ref="N6:N14" si="1">+(M6-(M6*0.82*1*0.92)*I6)/20*-1</f>
        <v>-0.28968666096240009</v>
      </c>
    </row>
    <row r="7" spans="1:14" ht="30" customHeight="1" thickTop="1" thickBot="1">
      <c r="B7" s="28" t="s">
        <v>30</v>
      </c>
      <c r="C7" s="29" t="s">
        <v>31</v>
      </c>
      <c r="D7" s="30">
        <v>3</v>
      </c>
      <c r="E7" s="31" t="s">
        <v>32</v>
      </c>
      <c r="F7" s="32" t="s">
        <v>22</v>
      </c>
      <c r="G7" s="64" t="s">
        <v>33</v>
      </c>
      <c r="H7" s="34" t="s">
        <v>34</v>
      </c>
      <c r="I7" s="35">
        <v>10.39</v>
      </c>
      <c r="J7" s="36">
        <v>2</v>
      </c>
      <c r="K7" s="37">
        <v>1.45</v>
      </c>
      <c r="L7" s="37">
        <f t="shared" si="0"/>
        <v>50.46</v>
      </c>
      <c r="M7" s="40">
        <f>+(L7-(L7*0.82*1*1.07))/20*-1</f>
        <v>-0.30931980000000009</v>
      </c>
      <c r="N7" s="44">
        <f t="shared" si="1"/>
        <v>-0.10575978027384006</v>
      </c>
    </row>
    <row r="8" spans="1:14" ht="30" customHeight="1" thickTop="1" thickBot="1">
      <c r="B8" s="28" t="s">
        <v>35</v>
      </c>
      <c r="C8" s="29" t="s">
        <v>36</v>
      </c>
      <c r="D8" s="30">
        <v>4</v>
      </c>
      <c r="E8" s="31" t="s">
        <v>37</v>
      </c>
      <c r="F8" s="32" t="s">
        <v>22</v>
      </c>
      <c r="G8" s="33" t="s">
        <v>38</v>
      </c>
      <c r="H8" s="34" t="s">
        <v>39</v>
      </c>
      <c r="I8" s="35">
        <v>40.08</v>
      </c>
      <c r="J8" s="36">
        <v>1.8</v>
      </c>
      <c r="K8" s="37">
        <v>1.23</v>
      </c>
      <c r="L8" s="37">
        <f t="shared" si="0"/>
        <v>38.523599999999995</v>
      </c>
      <c r="M8" s="38">
        <f>+(L8-(L8*0.82*1*1.34))/20*-1</f>
        <v>0.190306584</v>
      </c>
      <c r="N8" s="39">
        <f t="shared" si="1"/>
        <v>0.27819351388707841</v>
      </c>
    </row>
    <row r="9" spans="1:14" ht="30" customHeight="1" thickTop="1" thickBot="1">
      <c r="B9" s="28" t="s">
        <v>40</v>
      </c>
      <c r="C9" s="29" t="s">
        <v>41</v>
      </c>
      <c r="D9" s="30">
        <v>5</v>
      </c>
      <c r="E9" s="31" t="s">
        <v>42</v>
      </c>
      <c r="F9" s="68" t="s">
        <v>43</v>
      </c>
      <c r="G9" s="66" t="s">
        <v>28</v>
      </c>
      <c r="H9" s="34" t="s">
        <v>44</v>
      </c>
      <c r="I9" s="35">
        <v>12.78</v>
      </c>
      <c r="J9" s="36">
        <v>1.6</v>
      </c>
      <c r="K9" s="37">
        <v>1.06</v>
      </c>
      <c r="L9" s="37">
        <f t="shared" si="0"/>
        <v>29.510400000000001</v>
      </c>
      <c r="M9" s="40">
        <f>+(L9-(L9*0.82*1.03*1))/20*-1</f>
        <v>-0.22929580799999999</v>
      </c>
      <c r="N9" s="41">
        <f t="shared" si="1"/>
        <v>-9.9069913677772792E-2</v>
      </c>
    </row>
    <row r="10" spans="1:14" ht="30" customHeight="1" thickTop="1" thickBot="1">
      <c r="B10" s="28" t="s">
        <v>45</v>
      </c>
      <c r="C10" s="29" t="s">
        <v>46</v>
      </c>
      <c r="D10" s="30">
        <v>6</v>
      </c>
      <c r="E10" s="31" t="s">
        <v>47</v>
      </c>
      <c r="F10" s="68" t="s">
        <v>43</v>
      </c>
      <c r="G10" s="42" t="s">
        <v>33</v>
      </c>
      <c r="H10" s="34" t="s">
        <v>48</v>
      </c>
      <c r="I10" s="35">
        <v>7.93</v>
      </c>
      <c r="J10" s="36">
        <v>2.4</v>
      </c>
      <c r="K10" s="37">
        <v>1.62</v>
      </c>
      <c r="L10" s="37">
        <f t="shared" si="0"/>
        <v>67.651200000000003</v>
      </c>
      <c r="M10" s="40">
        <f>+(L10-(L10*0.82*1.03*1.07))/20*-1</f>
        <v>-0.32566611167999965</v>
      </c>
      <c r="N10" s="41">
        <f t="shared" si="1"/>
        <v>-8.1129811475276828E-2</v>
      </c>
    </row>
    <row r="11" spans="1:14" ht="30" customHeight="1" thickTop="1" thickBot="1">
      <c r="B11" s="28" t="s">
        <v>49</v>
      </c>
      <c r="C11" s="29" t="s">
        <v>50</v>
      </c>
      <c r="D11" s="30">
        <v>7</v>
      </c>
      <c r="E11" s="31" t="s">
        <v>51</v>
      </c>
      <c r="F11" s="68" t="s">
        <v>43</v>
      </c>
      <c r="G11" s="43" t="s">
        <v>38</v>
      </c>
      <c r="H11" s="34" t="s">
        <v>52</v>
      </c>
      <c r="I11" s="35">
        <v>10.45</v>
      </c>
      <c r="J11" s="36">
        <v>3.2</v>
      </c>
      <c r="K11" s="37">
        <v>1.45</v>
      </c>
      <c r="L11" s="37">
        <f t="shared" si="0"/>
        <v>80.73599999999999</v>
      </c>
      <c r="M11" s="38">
        <f>+(L11-(L11*0.82*1.03*1.34))/20*-1</f>
        <v>0.53190491519999983</v>
      </c>
      <c r="N11" s="39">
        <f t="shared" si="1"/>
        <v>0.18306784228404471</v>
      </c>
    </row>
    <row r="12" spans="1:14" s="8" customFormat="1" ht="30" customHeight="1" thickTop="1" thickBot="1">
      <c r="B12" s="28" t="s">
        <v>53</v>
      </c>
      <c r="C12" s="29" t="s">
        <v>54</v>
      </c>
      <c r="D12" s="30">
        <v>8</v>
      </c>
      <c r="E12" s="31" t="s">
        <v>55</v>
      </c>
      <c r="F12" s="69" t="s">
        <v>56</v>
      </c>
      <c r="G12" s="67" t="s">
        <v>28</v>
      </c>
      <c r="H12" s="34" t="s">
        <v>57</v>
      </c>
      <c r="I12" s="35">
        <v>19.77</v>
      </c>
      <c r="J12" s="36">
        <v>2.1</v>
      </c>
      <c r="K12" s="37">
        <v>1.24</v>
      </c>
      <c r="L12" s="37">
        <f t="shared" si="0"/>
        <v>45.309600000000003</v>
      </c>
      <c r="M12" s="40">
        <f>+(L12-(L12*0.82*1.1*1))/20*-1</f>
        <v>-0.22201704000000005</v>
      </c>
      <c r="N12" s="44">
        <f t="shared" si="1"/>
        <v>-0.15446267194377605</v>
      </c>
    </row>
    <row r="13" spans="1:14" s="8" customFormat="1" ht="30" customHeight="1" thickTop="1" thickBot="1">
      <c r="A13" s="70"/>
      <c r="B13" s="28" t="s">
        <v>58</v>
      </c>
      <c r="C13" s="29" t="s">
        <v>59</v>
      </c>
      <c r="D13" s="30">
        <v>9</v>
      </c>
      <c r="E13" s="31" t="s">
        <v>60</v>
      </c>
      <c r="F13" s="69" t="s">
        <v>56</v>
      </c>
      <c r="G13" s="45" t="s">
        <v>33</v>
      </c>
      <c r="H13" s="34" t="s">
        <v>61</v>
      </c>
      <c r="I13" s="35">
        <v>20.2</v>
      </c>
      <c r="J13" s="36">
        <v>2.2000000000000002</v>
      </c>
      <c r="K13" s="37">
        <v>1.0900000000000001</v>
      </c>
      <c r="L13" s="37">
        <f t="shared" si="0"/>
        <v>41.725200000000001</v>
      </c>
      <c r="M13" s="46">
        <f>+(L13-(L13*0.82*1.1*1.07))/20*-1</f>
        <v>-7.2727023599999899E-2</v>
      </c>
      <c r="N13" s="41">
        <f t="shared" si="1"/>
        <v>-5.1777568089878323E-2</v>
      </c>
    </row>
    <row r="14" spans="1:14" s="8" customFormat="1" ht="30" customHeight="1" thickTop="1" thickBot="1">
      <c r="B14" s="28" t="s">
        <v>62</v>
      </c>
      <c r="C14" s="29" t="s">
        <v>63</v>
      </c>
      <c r="D14" s="30">
        <v>10</v>
      </c>
      <c r="E14" s="31" t="s">
        <v>64</v>
      </c>
      <c r="F14" s="69" t="s">
        <v>56</v>
      </c>
      <c r="G14" s="47" t="s">
        <v>38</v>
      </c>
      <c r="H14" s="34" t="s">
        <v>65</v>
      </c>
      <c r="I14" s="35">
        <v>15.63</v>
      </c>
      <c r="J14" s="36">
        <v>1.2</v>
      </c>
      <c r="K14" s="37">
        <v>1.35</v>
      </c>
      <c r="L14" s="37">
        <f t="shared" si="0"/>
        <v>28.187999999999999</v>
      </c>
      <c r="M14" s="38">
        <f>+(L14-(L14*0.82*1.1*1.34))/20*-1</f>
        <v>0.29411359200000026</v>
      </c>
      <c r="N14" s="39">
        <f t="shared" si="1"/>
        <v>0.15869298850845134</v>
      </c>
    </row>
    <row r="15" spans="1:14" ht="30" customHeight="1" thickTop="1"/>
    <row r="16" spans="1:14" ht="30" customHeight="1">
      <c r="N16" s="12"/>
    </row>
  </sheetData>
  <sheetProtection password="DF19" sheet="1" objects="1" scenarios="1" selectLockedCells="1" sort="0" autoFilter="0" selectUnlockedCells="1"/>
  <autoFilter ref="B4:N14">
    <filterColumn colId="12"/>
  </autoFilter>
  <mergeCells count="1">
    <mergeCell ref="D1:E1"/>
  </mergeCells>
  <conditionalFormatting sqref="B5:N14">
    <cfRule type="expression" dxfId="1" priority="2">
      <formula>$M5=1</formula>
    </cfRule>
    <cfRule type="expression" dxfId="0" priority="3">
      <formula>"If(blnBinNo=""True"")"</formula>
    </cfRule>
  </conditionalFormatting>
  <conditionalFormatting sqref="L5:L14">
    <cfRule type="dataBar" priority="1">
      <dataBar>
        <cfvo type="min" val="0"/>
        <cfvo type="max" val="0"/>
        <color theme="2" tint="-0.34998626667073579"/>
      </dataBar>
    </cfRule>
  </conditionalFormatting>
  <dataValidations disablePrompts="1" xWindow="44" yWindow="328" count="20">
    <dataValidation allowBlank="1" showInputMessage="1" showErrorMessage="1" prompt="A Tároló keresése munkalap elemeinek módosítására, illetve elemek felvételére szolgáló navigációs hivatkozás" sqref="H2"/>
    <dataValidation allowBlank="1" showInputMessage="1" showErrorMessage="1" prompt="A Készletkivételezés lista munkalapra mutató navigációs hivatkozás" sqref="E2:G2"/>
    <dataValidation allowBlank="1" showInputMessage="1" showErrorMessage="1" prompt="Az oszlopban feltűnő megjelölésre szolgáló ikon a készletlista utánrendelésre szánt cikkeit jelöli" sqref="M4"/>
    <dataValidation allowBlank="1" showInputMessage="1" showErrorMessage="1" prompt="Ebben az oszlopban a program a MENNY. és az ÁR oszlopok értékei alapján automatikusan kiszámítja a készletértéket" sqref="L4"/>
    <dataValidation allowBlank="1" showInputMessage="1" showErrorMessage="1" prompt="Ebben az oszlopban adja meg az egyes cikkek árát" sqref="K4"/>
    <dataValidation allowBlank="1" showInputMessage="1" showErrorMessage="1" prompt="Ebben az oszlopban adja meg az utánrendelendő mennyiséget" sqref="J4"/>
    <dataValidation allowBlank="1" showInputMessage="1" showErrorMessage="1" prompt="Ebben az oszlopban adja meg az egyes cikkek mennyiségét" sqref="I4"/>
    <dataValidation allowBlank="1" showInputMessage="1" showErrorMessage="1" prompt="Ebben az oszlopban adja meg az egységeket" sqref="H4"/>
    <dataValidation allowBlank="1" showInputMessage="1" showErrorMessage="1" prompt="A Tároló száma oszlop, illetve a Tároló keresése munkalap adatai alapján a program automatikusan frissíti a helyadatokat az oszlopban " sqref="E4:G4"/>
    <dataValidation allowBlank="1" showInputMessage="1" showErrorMessage="1" prompt="Az összes tároló száma az alábbiakban automatikusan frissül" sqref="D2"/>
    <dataValidation allowBlank="1" showInputMessage="1" showErrorMessage="1" prompt="Az összes készletelem az alábbiakban automatikusan frissül" sqref="C2"/>
    <dataValidation allowBlank="1" showInputMessage="1" showErrorMessage="1" prompt="A teljes készletérték az alábbiakban automatikusan frissül" sqref="B2 E3"/>
    <dataValidation type="list" errorStyle="warning" allowBlank="1" showInputMessage="1" showErrorMessage="1" sqref="D5:D14">
      <formula1>TárolóSzáma</formula1>
    </dataValidation>
    <dataValidation allowBlank="1" showInputMessage="1" showErrorMessage="1" prompt="Válassza ki a tároló számát a legördülő listából. Nyomja le az ALT+LE billentyűkombinációt a legördülő lista megnyitásához, majd nyomja le az ENTER billentyűt egy elem kiválasztásához." sqref="D4"/>
    <dataValidation allowBlank="1" showInputMessage="1" showErrorMessage="1" prompt="Ebben az oszlopban adja meg a cikk leírását" sqref="C4"/>
    <dataValidation allowBlank="1" showInputMessage="1" showErrorMessage="1" prompt="Ebben az oszlopban adja meg a készletezési egységet" sqref="B4"/>
    <dataValidation allowBlank="1" showInputMessage="1" showErrorMessage="1" prompt="A tárolócikkek leírás alapján automatikusan kiszámított száma" sqref="C3"/>
    <dataValidation allowBlank="1" showInputMessage="1" showErrorMessage="1" prompt="Automatikusan kiszámított tárolómennyiség" sqref="D3"/>
    <dataValidation allowBlank="1" showInputMessage="1" showErrorMessage="1" prompt="Automatikusan kiszámított teljes készletérték" sqref="B3"/>
    <dataValidation allowBlank="1" showInputMessage="1" showErrorMessage="1" prompt="Ezen a munkalapon találhatók az utánrendelésre váró cikkek, amiket a program automatikusan megjelöl a K oszlopban. Az E2 cellában található navigációs hivatkozás a Készletkivételezés lista, az F2 cellában lévő pedig a Tároló keresése munkalapra mutat" sqref="A1"/>
  </dataValidations>
  <hyperlinks>
    <hyperlink ref="E2" location="'Készletkivételezés lista'!A1" tooltip="Ezt választva megtekintheti a Készletkivételezés lista munkalapot" display="INVENTORY PICK LIST"/>
  </hyperlink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AFIC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Kormos Ferenc</dc:creator>
  <cp:lastModifiedBy>Kormos Ferenc</cp:lastModifiedBy>
  <dcterms:created xsi:type="dcterms:W3CDTF">2022-11-20T03:22:54Z</dcterms:created>
  <dcterms:modified xsi:type="dcterms:W3CDTF">2022-11-20T04:51:17Z</dcterms:modified>
</cp:coreProperties>
</file>